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LBC\Desktop\169 final annexures for main meetiing\"/>
    </mc:Choice>
  </mc:AlternateContent>
  <bookViews>
    <workbookView xWindow="0" yWindow="0" windowWidth="23040" windowHeight="8796"/>
  </bookViews>
  <sheets>
    <sheet name="Annexure ACP District Wise  169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'Annexure ACP District Wise  169'!$A$1:$Q$67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" i="1" l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4" i="1"/>
  <c r="O25" i="1"/>
  <c r="O26" i="1"/>
  <c r="O27" i="1"/>
  <c r="O29" i="1"/>
  <c r="O9" i="1" l="1"/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4" i="1"/>
  <c r="I25" i="1"/>
  <c r="I26" i="1"/>
  <c r="I27" i="1"/>
  <c r="I28" i="1"/>
  <c r="I29" i="1"/>
  <c r="I31" i="1"/>
  <c r="I32" i="1"/>
  <c r="I9" i="1"/>
  <c r="F10" i="1"/>
  <c r="F11" i="1"/>
  <c r="F12" i="1"/>
  <c r="F13" i="1"/>
  <c r="F14" i="1"/>
  <c r="F15" i="1"/>
  <c r="F16" i="1"/>
  <c r="F17" i="1"/>
  <c r="F19" i="1"/>
  <c r="F20" i="1"/>
  <c r="F21" i="1"/>
  <c r="F22" i="1"/>
  <c r="F24" i="1"/>
  <c r="F25" i="1"/>
  <c r="F26" i="1"/>
  <c r="F27" i="1"/>
  <c r="F28" i="1"/>
  <c r="F29" i="1"/>
  <c r="F31" i="1"/>
  <c r="F32" i="1"/>
  <c r="F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4" i="1"/>
  <c r="C25" i="1"/>
  <c r="C26" i="1"/>
  <c r="C27" i="1"/>
  <c r="C28" i="1"/>
  <c r="C29" i="1"/>
  <c r="C31" i="1"/>
  <c r="C32" i="1"/>
  <c r="C9" i="1"/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9" i="1"/>
  <c r="G32" i="1" l="1"/>
  <c r="P32" i="1" l="1"/>
  <c r="J32" i="1"/>
  <c r="H105" i="1" l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J84" i="1"/>
  <c r="H84" i="1"/>
  <c r="L65" i="1"/>
  <c r="I65" i="1"/>
  <c r="F65" i="1"/>
  <c r="C65" i="1"/>
  <c r="M64" i="1"/>
  <c r="N64" i="1" s="1"/>
  <c r="J64" i="1"/>
  <c r="K64" i="1" s="1"/>
  <c r="G64" i="1"/>
  <c r="H64" i="1" s="1"/>
  <c r="D64" i="1"/>
  <c r="E64" i="1" s="1"/>
  <c r="M63" i="1"/>
  <c r="N63" i="1" s="1"/>
  <c r="J63" i="1"/>
  <c r="K63" i="1" s="1"/>
  <c r="G63" i="1"/>
  <c r="H63" i="1" s="1"/>
  <c r="D63" i="1"/>
  <c r="E63" i="1" s="1"/>
  <c r="M62" i="1"/>
  <c r="N62" i="1" s="1"/>
  <c r="J62" i="1"/>
  <c r="K62" i="1" s="1"/>
  <c r="G62" i="1"/>
  <c r="H62" i="1" s="1"/>
  <c r="D62" i="1"/>
  <c r="E62" i="1" s="1"/>
  <c r="M61" i="1"/>
  <c r="N61" i="1" s="1"/>
  <c r="K61" i="1"/>
  <c r="G61" i="1"/>
  <c r="H61" i="1" s="1"/>
  <c r="D61" i="1"/>
  <c r="E61" i="1" s="1"/>
  <c r="M60" i="1"/>
  <c r="N60" i="1" s="1"/>
  <c r="J60" i="1"/>
  <c r="K60" i="1" s="1"/>
  <c r="G60" i="1"/>
  <c r="H60" i="1" s="1"/>
  <c r="D60" i="1"/>
  <c r="E60" i="1" s="1"/>
  <c r="M59" i="1"/>
  <c r="N59" i="1" s="1"/>
  <c r="J59" i="1"/>
  <c r="K59" i="1" s="1"/>
  <c r="G59" i="1"/>
  <c r="H59" i="1" s="1"/>
  <c r="D59" i="1"/>
  <c r="E59" i="1" s="1"/>
  <c r="M58" i="1"/>
  <c r="N58" i="1" s="1"/>
  <c r="J58" i="1"/>
  <c r="K58" i="1" s="1"/>
  <c r="G58" i="1"/>
  <c r="H58" i="1" s="1"/>
  <c r="D58" i="1"/>
  <c r="E58" i="1" s="1"/>
  <c r="M57" i="1"/>
  <c r="N57" i="1" s="1"/>
  <c r="K57" i="1"/>
  <c r="J57" i="1"/>
  <c r="G57" i="1"/>
  <c r="H57" i="1" s="1"/>
  <c r="D57" i="1"/>
  <c r="E57" i="1" s="1"/>
  <c r="M56" i="1"/>
  <c r="N56" i="1" s="1"/>
  <c r="J56" i="1"/>
  <c r="K56" i="1" s="1"/>
  <c r="G56" i="1"/>
  <c r="H56" i="1" s="1"/>
  <c r="D56" i="1"/>
  <c r="E56" i="1" s="1"/>
  <c r="M55" i="1"/>
  <c r="N55" i="1" s="1"/>
  <c r="J55" i="1"/>
  <c r="K55" i="1" s="1"/>
  <c r="G55" i="1"/>
  <c r="H55" i="1" s="1"/>
  <c r="D55" i="1"/>
  <c r="E55" i="1" s="1"/>
  <c r="M54" i="1"/>
  <c r="N54" i="1" s="1"/>
  <c r="J54" i="1"/>
  <c r="K54" i="1" s="1"/>
  <c r="G54" i="1"/>
  <c r="H54" i="1" s="1"/>
  <c r="D54" i="1"/>
  <c r="E54" i="1" s="1"/>
  <c r="M53" i="1"/>
  <c r="N53" i="1" s="1"/>
  <c r="J53" i="1"/>
  <c r="K53" i="1" s="1"/>
  <c r="G53" i="1"/>
  <c r="H53" i="1" s="1"/>
  <c r="D53" i="1"/>
  <c r="E53" i="1" s="1"/>
  <c r="M52" i="1"/>
  <c r="N52" i="1" s="1"/>
  <c r="J52" i="1"/>
  <c r="K52" i="1" s="1"/>
  <c r="G52" i="1"/>
  <c r="H52" i="1" s="1"/>
  <c r="D52" i="1"/>
  <c r="E52" i="1" s="1"/>
  <c r="M51" i="1"/>
  <c r="N51" i="1" s="1"/>
  <c r="J51" i="1"/>
  <c r="K51" i="1" s="1"/>
  <c r="G51" i="1"/>
  <c r="H51" i="1" s="1"/>
  <c r="D51" i="1"/>
  <c r="E51" i="1" s="1"/>
  <c r="M50" i="1"/>
  <c r="N50" i="1" s="1"/>
  <c r="J50" i="1"/>
  <c r="K50" i="1" s="1"/>
  <c r="G50" i="1"/>
  <c r="H50" i="1" s="1"/>
  <c r="D50" i="1"/>
  <c r="E50" i="1" s="1"/>
  <c r="M49" i="1"/>
  <c r="N49" i="1" s="1"/>
  <c r="K49" i="1"/>
  <c r="J49" i="1"/>
  <c r="G49" i="1"/>
  <c r="H49" i="1" s="1"/>
  <c r="D49" i="1"/>
  <c r="E49" i="1" s="1"/>
  <c r="M48" i="1"/>
  <c r="N48" i="1" s="1"/>
  <c r="J48" i="1"/>
  <c r="K48" i="1" s="1"/>
  <c r="G48" i="1"/>
  <c r="H48" i="1" s="1"/>
  <c r="D48" i="1"/>
  <c r="E48" i="1" s="1"/>
  <c r="M47" i="1"/>
  <c r="N47" i="1" s="1"/>
  <c r="J47" i="1"/>
  <c r="K47" i="1" s="1"/>
  <c r="G47" i="1"/>
  <c r="H47" i="1" s="1"/>
  <c r="D47" i="1"/>
  <c r="E47" i="1" s="1"/>
  <c r="M46" i="1"/>
  <c r="N46" i="1" s="1"/>
  <c r="J46" i="1"/>
  <c r="K46" i="1" s="1"/>
  <c r="G46" i="1"/>
  <c r="H46" i="1" s="1"/>
  <c r="D46" i="1"/>
  <c r="E46" i="1" s="1"/>
  <c r="M45" i="1"/>
  <c r="N45" i="1" s="1"/>
  <c r="J45" i="1"/>
  <c r="K45" i="1" s="1"/>
  <c r="G45" i="1"/>
  <c r="H45" i="1" s="1"/>
  <c r="D45" i="1"/>
  <c r="E45" i="1" s="1"/>
  <c r="M44" i="1"/>
  <c r="N44" i="1" s="1"/>
  <c r="J44" i="1"/>
  <c r="K44" i="1" s="1"/>
  <c r="G44" i="1"/>
  <c r="H44" i="1" s="1"/>
  <c r="D44" i="1"/>
  <c r="E44" i="1" s="1"/>
  <c r="M43" i="1"/>
  <c r="J43" i="1"/>
  <c r="G43" i="1"/>
  <c r="D43" i="1"/>
  <c r="L32" i="1"/>
  <c r="Q31" i="1"/>
  <c r="L31" i="1"/>
  <c r="K31" i="1"/>
  <c r="H31" i="1"/>
  <c r="Q30" i="1"/>
  <c r="L30" i="1"/>
  <c r="K30" i="1"/>
  <c r="H30" i="1"/>
  <c r="E30" i="1"/>
  <c r="Q29" i="1"/>
  <c r="L29" i="1"/>
  <c r="K29" i="1"/>
  <c r="E29" i="1"/>
  <c r="Q28" i="1"/>
  <c r="L28" i="1"/>
  <c r="K28" i="1"/>
  <c r="H28" i="1"/>
  <c r="E28" i="1"/>
  <c r="Q27" i="1"/>
  <c r="L27" i="1"/>
  <c r="K27" i="1"/>
  <c r="H27" i="1"/>
  <c r="Q26" i="1"/>
  <c r="L26" i="1"/>
  <c r="K26" i="1"/>
  <c r="H26" i="1"/>
  <c r="E26" i="1"/>
  <c r="Q25" i="1"/>
  <c r="L25" i="1"/>
  <c r="K25" i="1"/>
  <c r="E25" i="1"/>
  <c r="Q24" i="1"/>
  <c r="L24" i="1"/>
  <c r="K24" i="1"/>
  <c r="H24" i="1"/>
  <c r="M24" i="1"/>
  <c r="Q23" i="1"/>
  <c r="L23" i="1"/>
  <c r="K23" i="1"/>
  <c r="H23" i="1"/>
  <c r="Q22" i="1"/>
  <c r="L22" i="1"/>
  <c r="K22" i="1"/>
  <c r="H22" i="1"/>
  <c r="E22" i="1"/>
  <c r="Q21" i="1"/>
  <c r="L21" i="1"/>
  <c r="K21" i="1"/>
  <c r="E21" i="1"/>
  <c r="Q20" i="1"/>
  <c r="L20" i="1"/>
  <c r="K20" i="1"/>
  <c r="H20" i="1"/>
  <c r="Q19" i="1"/>
  <c r="L19" i="1"/>
  <c r="K19" i="1"/>
  <c r="H19" i="1"/>
  <c r="Q18" i="1"/>
  <c r="L18" i="1"/>
  <c r="K18" i="1"/>
  <c r="H18" i="1"/>
  <c r="E18" i="1"/>
  <c r="Q17" i="1"/>
  <c r="L17" i="1"/>
  <c r="K17" i="1"/>
  <c r="H17" i="1"/>
  <c r="E17" i="1"/>
  <c r="Q16" i="1"/>
  <c r="L16" i="1"/>
  <c r="K16" i="1"/>
  <c r="H16" i="1"/>
  <c r="E16" i="1"/>
  <c r="Q15" i="1"/>
  <c r="L15" i="1"/>
  <c r="K15" i="1"/>
  <c r="H15" i="1"/>
  <c r="E15" i="1"/>
  <c r="Q14" i="1"/>
  <c r="L14" i="1"/>
  <c r="K14" i="1"/>
  <c r="E14" i="1"/>
  <c r="Q13" i="1"/>
  <c r="L13" i="1"/>
  <c r="M13" i="1"/>
  <c r="H13" i="1"/>
  <c r="E13" i="1"/>
  <c r="Q12" i="1"/>
  <c r="L12" i="1"/>
  <c r="K12" i="1"/>
  <c r="H12" i="1"/>
  <c r="E12" i="1"/>
  <c r="Q11" i="1"/>
  <c r="L11" i="1"/>
  <c r="K11" i="1"/>
  <c r="H11" i="1"/>
  <c r="Q10" i="1"/>
  <c r="L10" i="1"/>
  <c r="K10" i="1"/>
  <c r="H10" i="1"/>
  <c r="E10" i="1"/>
  <c r="Q9" i="1"/>
  <c r="L9" i="1"/>
  <c r="H9" i="1"/>
  <c r="J65" i="1" l="1"/>
  <c r="K65" i="1" s="1"/>
  <c r="K43" i="1"/>
  <c r="D65" i="1"/>
  <c r="E65" i="1" s="1"/>
  <c r="N13" i="1"/>
  <c r="N24" i="1"/>
  <c r="M14" i="1"/>
  <c r="N14" i="1" s="1"/>
  <c r="E24" i="1"/>
  <c r="E43" i="1"/>
  <c r="H14" i="1"/>
  <c r="M22" i="1"/>
  <c r="N22" i="1" s="1"/>
  <c r="K13" i="1"/>
  <c r="M17" i="1"/>
  <c r="N17" i="1" s="1"/>
  <c r="M18" i="1"/>
  <c r="N18" i="1" s="1"/>
  <c r="M20" i="1"/>
  <c r="N20" i="1" s="1"/>
  <c r="E20" i="1"/>
  <c r="M26" i="1"/>
  <c r="N26" i="1" s="1"/>
  <c r="M28" i="1"/>
  <c r="N28" i="1" s="1"/>
  <c r="M30" i="1"/>
  <c r="N30" i="1" s="1"/>
  <c r="K32" i="1"/>
  <c r="Q32" i="1"/>
  <c r="D32" i="1"/>
  <c r="M11" i="1"/>
  <c r="N11" i="1" s="1"/>
  <c r="M12" i="1"/>
  <c r="N12" i="1" s="1"/>
  <c r="M25" i="1"/>
  <c r="N25" i="1" s="1"/>
  <c r="H25" i="1"/>
  <c r="H32" i="1"/>
  <c r="M9" i="1"/>
  <c r="N9" i="1" s="1"/>
  <c r="M10" i="1"/>
  <c r="N10" i="1" s="1"/>
  <c r="E11" i="1"/>
  <c r="M15" i="1"/>
  <c r="N15" i="1" s="1"/>
  <c r="M16" i="1"/>
  <c r="N16" i="1" s="1"/>
  <c r="M21" i="1"/>
  <c r="N21" i="1" s="1"/>
  <c r="H21" i="1"/>
  <c r="M27" i="1"/>
  <c r="N27" i="1" s="1"/>
  <c r="E27" i="1"/>
  <c r="H29" i="1"/>
  <c r="M29" i="1"/>
  <c r="N29" i="1" s="1"/>
  <c r="M65" i="1"/>
  <c r="N65" i="1" s="1"/>
  <c r="N43" i="1"/>
  <c r="M19" i="1"/>
  <c r="N19" i="1" s="1"/>
  <c r="E19" i="1"/>
  <c r="M23" i="1"/>
  <c r="N23" i="1" s="1"/>
  <c r="E23" i="1"/>
  <c r="M31" i="1"/>
  <c r="N31" i="1" s="1"/>
  <c r="E31" i="1"/>
  <c r="H43" i="1"/>
  <c r="G65" i="1"/>
  <c r="H65" i="1" s="1"/>
  <c r="E9" i="1"/>
  <c r="K9" i="1"/>
  <c r="M32" i="1" l="1"/>
  <c r="N32" i="1" s="1"/>
  <c r="E32" i="1"/>
</calcChain>
</file>

<file path=xl/sharedStrings.xml><?xml version="1.0" encoding="utf-8"?>
<sst xmlns="http://schemas.openxmlformats.org/spreadsheetml/2006/main" count="93" uniqueCount="43">
  <si>
    <t>PUNJAB</t>
  </si>
  <si>
    <t>No. in actuals,     Amount in cr</t>
  </si>
  <si>
    <t>District</t>
  </si>
  <si>
    <t>Agriculture &amp; Allied Activities</t>
  </si>
  <si>
    <t xml:space="preserve">MSMEs (Micro, Small &amp; Medium Enterprises) [Manufacturing + Services] </t>
  </si>
  <si>
    <t xml:space="preserve">Other Priority Sector </t>
  </si>
  <si>
    <t>Total Priority Sector (1+2+3)</t>
  </si>
  <si>
    <t>Non Priority Sector</t>
  </si>
  <si>
    <t>Target</t>
  </si>
  <si>
    <t>Achievement</t>
  </si>
  <si>
    <t>% age Achievement</t>
  </si>
  <si>
    <t>AMRITSAR</t>
  </si>
  <si>
    <t>BARNALA</t>
  </si>
  <si>
    <t>BATHINDA</t>
  </si>
  <si>
    <t>FARIDKOT</t>
  </si>
  <si>
    <t>FATEHGARH SAHIB</t>
  </si>
  <si>
    <t>FAZILKA</t>
  </si>
  <si>
    <t>FEROZEPUR</t>
  </si>
  <si>
    <t>GURDASPUR</t>
  </si>
  <si>
    <t>HOSHIARPUR</t>
  </si>
  <si>
    <t>JALANDHAR</t>
  </si>
  <si>
    <t>KAPURTHALA</t>
  </si>
  <si>
    <t>LUDHIANA</t>
  </si>
  <si>
    <t>MANSA</t>
  </si>
  <si>
    <t>MOGA</t>
  </si>
  <si>
    <t>MUKTSAR SAHIB</t>
  </si>
  <si>
    <t>PATHANKOT</t>
  </si>
  <si>
    <t>PATIALA</t>
  </si>
  <si>
    <t>RUPNAGAR</t>
  </si>
  <si>
    <t>SANGRUR</t>
  </si>
  <si>
    <t>SAS NAGAR</t>
  </si>
  <si>
    <t>SBS NAGAR</t>
  </si>
  <si>
    <t xml:space="preserve">TARN TARAN </t>
  </si>
  <si>
    <t>MALERKOTLA</t>
  </si>
  <si>
    <t>TOTAL</t>
  </si>
  <si>
    <t>SLBC Punjab</t>
  </si>
  <si>
    <t xml:space="preserve"> DISTRICT WISE ACHIEVEMENTS VIS A VIS TARGETS  UNDER ANNUAL CREDIT PLAN 2020-21 UPTO JUNE 2020</t>
  </si>
  <si>
    <t>No. in actuals,     Amount in thousands</t>
  </si>
  <si>
    <t>% age Achivement</t>
  </si>
  <si>
    <t>MUKATSAR</t>
  </si>
  <si>
    <t>ROPAR</t>
  </si>
  <si>
    <t xml:space="preserve"> DISTRICT WISE ACHIEVEMENTS VIS A VIS TARGETS  UNDER ANNUAL CREDIT PLAN 2024-25 UPTO JUNE 2024</t>
  </si>
  <si>
    <t>Annexure - 2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</si>
</sst>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ahoma"/>
      <family val="2"/>
    </font>
    <font>
      <b/>
      <sz val="16"/>
      <name val="Tahoma"/>
      <family val="2"/>
    </font>
    <font>
      <sz val="11"/>
      <color theme="1"/>
      <name val="Tahoma"/>
      <family val="2"/>
    </font>
    <font>
      <sz val="11"/>
      <color indexed="8"/>
      <name val="Calibri"/>
      <family val="2"/>
    </font>
    <font>
      <b/>
      <sz val="20"/>
      <name val="Tahoma"/>
      <family val="2"/>
      <charset val="1"/>
    </font>
    <font>
      <b/>
      <sz val="14"/>
      <name val="Tahoma"/>
      <family val="2"/>
      <charset val="1"/>
    </font>
    <font>
      <b/>
      <sz val="18"/>
      <name val="Tahoma"/>
      <family val="2"/>
      <charset val="1"/>
    </font>
    <font>
      <b/>
      <sz val="16"/>
      <name val="Tahoma"/>
      <family val="2"/>
      <charset val="1"/>
    </font>
    <font>
      <b/>
      <sz val="12"/>
      <name val="Tahoma"/>
      <family val="2"/>
      <charset val="1"/>
    </font>
    <font>
      <b/>
      <sz val="1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indexed="8"/>
      <name val="Tahoma"/>
      <family val="2"/>
      <charset val="1"/>
    </font>
    <font>
      <b/>
      <sz val="14"/>
      <color indexed="10"/>
      <name val="Tahoma"/>
      <family val="2"/>
      <charset val="1"/>
    </font>
    <font>
      <b/>
      <sz val="18"/>
      <color indexed="8"/>
      <name val="Tahoma"/>
      <family val="2"/>
      <charset val="1"/>
    </font>
    <font>
      <b/>
      <sz val="16"/>
      <color indexed="8"/>
      <name val="Tahoma"/>
      <family val="2"/>
      <charset val="1"/>
    </font>
    <font>
      <b/>
      <sz val="12"/>
      <color indexed="8"/>
      <name val="Tahoma"/>
      <family val="2"/>
      <charset val="1"/>
    </font>
    <font>
      <b/>
      <sz val="11"/>
      <color indexed="8"/>
      <name val="Tahoma"/>
      <family val="2"/>
      <charset val="1"/>
    </font>
    <font>
      <sz val="11"/>
      <color indexed="8"/>
      <name val="Tahoma"/>
      <family val="2"/>
      <charset val="1"/>
    </font>
    <font>
      <b/>
      <sz val="14"/>
      <color theme="1"/>
      <name val="Tahoma"/>
      <family val="2"/>
    </font>
    <font>
      <sz val="14"/>
      <name val="Calibri"/>
      <family val="2"/>
      <charset val="1"/>
    </font>
    <font>
      <sz val="16"/>
      <color theme="1"/>
      <name val="Calibri"/>
      <family val="2"/>
      <scheme val="minor"/>
    </font>
    <font>
      <sz val="19"/>
      <color theme="1"/>
      <name val="Calibri"/>
      <family val="2"/>
      <scheme val="minor"/>
    </font>
    <font>
      <b/>
      <sz val="14"/>
      <color indexed="8"/>
      <name val="Calibri"/>
      <family val="2"/>
      <charset val="1"/>
    </font>
    <font>
      <b/>
      <sz val="14"/>
      <color indexed="8"/>
      <name val="Tahoma"/>
      <family val="2"/>
      <charset val="1"/>
    </font>
    <font>
      <b/>
      <sz val="14"/>
      <color theme="1"/>
      <name val="Tahoma"/>
      <family val="2"/>
      <charset val="1"/>
    </font>
    <font>
      <sz val="14"/>
      <color theme="1"/>
      <name val="Calibri"/>
      <family val="2"/>
      <charset val="1"/>
    </font>
    <font>
      <b/>
      <sz val="2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145">
    <xf numFmtId="0" fontId="0" fillId="0" borderId="0" xfId="0"/>
    <xf numFmtId="0" fontId="3" fillId="0" borderId="0" xfId="0" applyFont="1" applyFill="1"/>
    <xf numFmtId="0" fontId="5" fillId="0" borderId="0" xfId="0" applyFont="1"/>
    <xf numFmtId="0" fontId="12" fillId="0" borderId="19" xfId="2" applyFont="1" applyFill="1" applyBorder="1" applyAlignment="1">
      <alignment horizontal="center" vertical="center" wrapText="1"/>
    </xf>
    <xf numFmtId="0" fontId="12" fillId="0" borderId="20" xfId="2" applyFont="1" applyFill="1" applyBorder="1" applyAlignment="1">
      <alignment horizontal="center" vertical="center" wrapText="1"/>
    </xf>
    <xf numFmtId="0" fontId="12" fillId="0" borderId="21" xfId="2" applyFont="1" applyFill="1" applyBorder="1" applyAlignment="1">
      <alignment horizontal="center" vertical="center" wrapText="1"/>
    </xf>
    <xf numFmtId="0" fontId="12" fillId="0" borderId="22" xfId="2" applyFont="1" applyFill="1" applyBorder="1" applyAlignment="1">
      <alignment horizontal="center" vertical="center" wrapText="1"/>
    </xf>
    <xf numFmtId="0" fontId="0" fillId="0" borderId="0" xfId="0" applyFill="1"/>
    <xf numFmtId="0" fontId="0" fillId="2" borderId="0" xfId="0" applyFill="1"/>
    <xf numFmtId="0" fontId="2" fillId="0" borderId="0" xfId="0" applyFont="1"/>
    <xf numFmtId="0" fontId="13" fillId="0" borderId="0" xfId="0" applyFont="1" applyFill="1"/>
    <xf numFmtId="0" fontId="14" fillId="0" borderId="0" xfId="0" applyFont="1" applyFill="1"/>
    <xf numFmtId="0" fontId="0" fillId="0" borderId="0" xfId="0" applyFont="1" applyFill="1"/>
    <xf numFmtId="0" fontId="0" fillId="0" borderId="0" xfId="0" applyFont="1"/>
    <xf numFmtId="0" fontId="21" fillId="0" borderId="41" xfId="2" applyFont="1" applyFill="1" applyBorder="1" applyAlignment="1">
      <alignment horizontal="center" vertical="center" wrapText="1"/>
    </xf>
    <xf numFmtId="0" fontId="22" fillId="0" borderId="41" xfId="2" applyFont="1" applyFill="1" applyBorder="1" applyAlignment="1">
      <alignment horizontal="center" vertical="center" wrapText="1"/>
    </xf>
    <xf numFmtId="0" fontId="23" fillId="2" borderId="9" xfId="0" applyFont="1" applyFill="1" applyBorder="1"/>
    <xf numFmtId="1" fontId="24" fillId="0" borderId="5" xfId="2" applyNumberFormat="1" applyFont="1" applyFill="1" applyBorder="1" applyAlignment="1">
      <alignment horizontal="right"/>
    </xf>
    <xf numFmtId="1" fontId="24" fillId="0" borderId="6" xfId="2" applyNumberFormat="1" applyFont="1" applyFill="1" applyBorder="1" applyAlignment="1">
      <alignment horizontal="right"/>
    </xf>
    <xf numFmtId="9" fontId="24" fillId="0" borderId="42" xfId="1" applyFont="1" applyFill="1" applyBorder="1" applyAlignment="1">
      <alignment horizontal="right"/>
    </xf>
    <xf numFmtId="1" fontId="25" fillId="0" borderId="43" xfId="0" applyNumberFormat="1" applyFont="1" applyFill="1" applyBorder="1" applyAlignment="1">
      <alignment horizontal="right"/>
    </xf>
    <xf numFmtId="1" fontId="20" fillId="0" borderId="6" xfId="2" applyNumberFormat="1" applyFont="1" applyFill="1" applyBorder="1" applyAlignment="1">
      <alignment horizontal="right"/>
    </xf>
    <xf numFmtId="9" fontId="24" fillId="0" borderId="7" xfId="1" applyFont="1" applyFill="1" applyBorder="1" applyAlignment="1">
      <alignment horizontal="right"/>
    </xf>
    <xf numFmtId="1" fontId="26" fillId="0" borderId="43" xfId="0" applyNumberFormat="1" applyFont="1" applyFill="1" applyBorder="1" applyAlignment="1">
      <alignment horizontal="right"/>
    </xf>
    <xf numFmtId="1" fontId="27" fillId="0" borderId="6" xfId="2" applyNumberFormat="1" applyFont="1" applyFill="1" applyBorder="1" applyAlignment="1">
      <alignment horizontal="right"/>
    </xf>
    <xf numFmtId="1" fontId="28" fillId="2" borderId="5" xfId="2" applyNumberFormat="1" applyFont="1" applyFill="1" applyBorder="1" applyAlignment="1">
      <alignment horizontal="right" wrapText="1"/>
    </xf>
    <xf numFmtId="9" fontId="24" fillId="2" borderId="7" xfId="1" applyFont="1" applyFill="1" applyBorder="1" applyAlignment="1">
      <alignment horizontal="right"/>
    </xf>
    <xf numFmtId="1" fontId="24" fillId="0" borderId="44" xfId="2" applyNumberFormat="1" applyFont="1" applyFill="1" applyBorder="1" applyAlignment="1">
      <alignment horizontal="right"/>
    </xf>
    <xf numFmtId="1" fontId="24" fillId="0" borderId="43" xfId="2" applyNumberFormat="1" applyFont="1" applyFill="1" applyBorder="1" applyAlignment="1">
      <alignment horizontal="right"/>
    </xf>
    <xf numFmtId="1" fontId="20" fillId="0" borderId="43" xfId="2" applyNumberFormat="1" applyFont="1" applyFill="1" applyBorder="1" applyAlignment="1">
      <alignment horizontal="right"/>
    </xf>
    <xf numFmtId="1" fontId="27" fillId="0" borderId="43" xfId="2" applyNumberFormat="1" applyFont="1" applyFill="1" applyBorder="1" applyAlignment="1">
      <alignment horizontal="right"/>
    </xf>
    <xf numFmtId="1" fontId="24" fillId="0" borderId="10" xfId="2" applyNumberFormat="1" applyFont="1" applyFill="1" applyBorder="1" applyAlignment="1">
      <alignment horizontal="right"/>
    </xf>
    <xf numFmtId="1" fontId="24" fillId="0" borderId="11" xfId="2" applyNumberFormat="1" applyFont="1" applyFill="1" applyBorder="1" applyAlignment="1">
      <alignment horizontal="right"/>
    </xf>
    <xf numFmtId="1" fontId="20" fillId="0" borderId="11" xfId="2" applyNumberFormat="1" applyFont="1" applyFill="1" applyBorder="1" applyAlignment="1">
      <alignment horizontal="right"/>
    </xf>
    <xf numFmtId="1" fontId="27" fillId="0" borderId="11" xfId="2" applyNumberFormat="1" applyFont="1" applyFill="1" applyBorder="1" applyAlignment="1">
      <alignment horizontal="right"/>
    </xf>
    <xf numFmtId="1" fontId="28" fillId="2" borderId="45" xfId="2" applyNumberFormat="1" applyFont="1" applyFill="1" applyBorder="1" applyAlignment="1">
      <alignment horizontal="right" wrapText="1"/>
    </xf>
    <xf numFmtId="0" fontId="0" fillId="2" borderId="0" xfId="0" applyFont="1" applyFill="1"/>
    <xf numFmtId="1" fontId="29" fillId="0" borderId="43" xfId="2" applyNumberFormat="1" applyFont="1" applyFill="1" applyBorder="1" applyAlignment="1">
      <alignment horizontal="right"/>
    </xf>
    <xf numFmtId="9" fontId="30" fillId="0" borderId="7" xfId="1" applyFont="1" applyFill="1" applyBorder="1" applyAlignment="1">
      <alignment horizontal="right"/>
    </xf>
    <xf numFmtId="1" fontId="20" fillId="0" borderId="46" xfId="2" applyNumberFormat="1" applyFont="1" applyFill="1" applyBorder="1" applyAlignment="1">
      <alignment horizontal="center"/>
    </xf>
    <xf numFmtId="1" fontId="29" fillId="2" borderId="45" xfId="2" applyNumberFormat="1" applyFont="1" applyFill="1" applyBorder="1" applyAlignment="1">
      <alignment horizontal="right" wrapText="1"/>
    </xf>
    <xf numFmtId="9" fontId="30" fillId="2" borderId="7" xfId="1" applyFont="1" applyFill="1" applyBorder="1" applyAlignment="1">
      <alignment horizontal="right"/>
    </xf>
    <xf numFmtId="1" fontId="24" fillId="0" borderId="24" xfId="2" applyNumberFormat="1" applyFont="1" applyFill="1" applyBorder="1" applyAlignment="1">
      <alignment horizontal="right"/>
    </xf>
    <xf numFmtId="1" fontId="24" fillId="0" borderId="25" xfId="2" applyNumberFormat="1" applyFont="1" applyFill="1" applyBorder="1" applyAlignment="1">
      <alignment horizontal="right"/>
    </xf>
    <xf numFmtId="1" fontId="20" fillId="0" borderId="25" xfId="2" applyNumberFormat="1" applyFont="1" applyFill="1" applyBorder="1" applyAlignment="1">
      <alignment horizontal="right"/>
    </xf>
    <xf numFmtId="1" fontId="27" fillId="0" borderId="25" xfId="2" applyNumberFormat="1" applyFont="1" applyFill="1" applyBorder="1" applyAlignment="1">
      <alignment horizontal="right"/>
    </xf>
    <xf numFmtId="1" fontId="28" fillId="2" borderId="24" xfId="2" applyNumberFormat="1" applyFont="1" applyFill="1" applyBorder="1" applyAlignment="1">
      <alignment horizontal="right" wrapText="1"/>
    </xf>
    <xf numFmtId="0" fontId="23" fillId="2" borderId="28" xfId="0" applyFont="1" applyFill="1" applyBorder="1"/>
    <xf numFmtId="9" fontId="24" fillId="0" borderId="47" xfId="1" applyFont="1" applyFill="1" applyBorder="1" applyAlignment="1">
      <alignment horizontal="right"/>
    </xf>
    <xf numFmtId="1" fontId="25" fillId="0" borderId="11" xfId="0" applyNumberFormat="1" applyFont="1" applyFill="1" applyBorder="1" applyAlignment="1">
      <alignment horizontal="right"/>
    </xf>
    <xf numFmtId="9" fontId="24" fillId="0" borderId="48" xfId="1" applyFont="1" applyFill="1" applyBorder="1" applyAlignment="1">
      <alignment horizontal="right"/>
    </xf>
    <xf numFmtId="1" fontId="26" fillId="0" borderId="11" xfId="0" applyNumberFormat="1" applyFont="1" applyFill="1" applyBorder="1" applyAlignment="1">
      <alignment horizontal="right"/>
    </xf>
    <xf numFmtId="9" fontId="24" fillId="2" borderId="48" xfId="1" applyFont="1" applyFill="1" applyBorder="1" applyAlignment="1">
      <alignment horizontal="right"/>
    </xf>
    <xf numFmtId="0" fontId="23" fillId="2" borderId="49" xfId="0" applyFont="1" applyFill="1" applyBorder="1"/>
    <xf numFmtId="9" fontId="24" fillId="0" borderId="49" xfId="1" applyFont="1" applyFill="1" applyBorder="1" applyAlignment="1">
      <alignment horizontal="right"/>
    </xf>
    <xf numFmtId="9" fontId="24" fillId="0" borderId="50" xfId="1" applyFont="1" applyFill="1" applyBorder="1" applyAlignment="1">
      <alignment horizontal="right"/>
    </xf>
    <xf numFmtId="1" fontId="24" fillId="2" borderId="44" xfId="2" applyNumberFormat="1" applyFont="1" applyFill="1" applyBorder="1" applyAlignment="1">
      <alignment horizontal="right"/>
    </xf>
    <xf numFmtId="9" fontId="24" fillId="2" borderId="43" xfId="1" applyFont="1" applyFill="1" applyBorder="1" applyAlignment="1">
      <alignment horizontal="right"/>
    </xf>
    <xf numFmtId="0" fontId="0" fillId="2" borderId="0" xfId="0" applyFill="1" applyBorder="1"/>
    <xf numFmtId="0" fontId="0" fillId="0" borderId="0" xfId="0" applyFill="1" applyBorder="1"/>
    <xf numFmtId="0" fontId="23" fillId="0" borderId="0" xfId="0" applyFont="1" applyFill="1" applyBorder="1"/>
    <xf numFmtId="1" fontId="24" fillId="0" borderId="0" xfId="2" applyNumberFormat="1" applyFont="1" applyFill="1" applyBorder="1" applyAlignment="1">
      <alignment horizontal="right"/>
    </xf>
    <xf numFmtId="1" fontId="25" fillId="0" borderId="0" xfId="0" applyNumberFormat="1" applyFont="1" applyFill="1" applyBorder="1" applyAlignment="1">
      <alignment horizontal="right"/>
    </xf>
    <xf numFmtId="1" fontId="20" fillId="0" borderId="0" xfId="2" applyNumberFormat="1" applyFont="1" applyFill="1" applyBorder="1" applyAlignment="1">
      <alignment horizontal="right"/>
    </xf>
    <xf numFmtId="1" fontId="26" fillId="0" borderId="0" xfId="0" applyNumberFormat="1" applyFont="1" applyFill="1" applyBorder="1" applyAlignment="1">
      <alignment horizontal="right"/>
    </xf>
    <xf numFmtId="1" fontId="27" fillId="0" borderId="0" xfId="2" applyNumberFormat="1" applyFont="1" applyFill="1" applyBorder="1" applyAlignment="1">
      <alignment horizontal="right"/>
    </xf>
    <xf numFmtId="1" fontId="24" fillId="2" borderId="0" xfId="2" applyNumberFormat="1" applyFont="1" applyFill="1" applyBorder="1" applyAlignment="1">
      <alignment horizontal="right"/>
    </xf>
    <xf numFmtId="1" fontId="26" fillId="2" borderId="0" xfId="0" applyNumberFormat="1" applyFont="1" applyFill="1" applyBorder="1" applyAlignment="1">
      <alignment horizontal="right"/>
    </xf>
    <xf numFmtId="1" fontId="28" fillId="2" borderId="0" xfId="2" applyNumberFormat="1" applyFont="1" applyFill="1" applyBorder="1" applyAlignment="1">
      <alignment horizontal="right" wrapText="1"/>
    </xf>
    <xf numFmtId="0" fontId="0" fillId="0" borderId="0" xfId="0" applyBorder="1"/>
    <xf numFmtId="1" fontId="28" fillId="0" borderId="43" xfId="2" applyNumberFormat="1" applyFont="1" applyFill="1" applyBorder="1" applyAlignment="1">
      <alignment horizontal="right"/>
    </xf>
    <xf numFmtId="0" fontId="0" fillId="0" borderId="0" xfId="0" applyFont="1" applyFill="1" applyBorder="1"/>
    <xf numFmtId="0" fontId="0" fillId="0" borderId="0" xfId="0" applyFont="1" applyBorder="1"/>
    <xf numFmtId="1" fontId="22" fillId="0" borderId="0" xfId="2" applyNumberFormat="1" applyFont="1" applyFill="1" applyBorder="1" applyAlignment="1">
      <alignment horizontal="left" vertical="center"/>
    </xf>
    <xf numFmtId="1" fontId="20" fillId="0" borderId="0" xfId="2" applyNumberFormat="1" applyFont="1" applyFill="1" applyBorder="1" applyAlignment="1">
      <alignment horizontal="center"/>
    </xf>
    <xf numFmtId="1" fontId="0" fillId="0" borderId="0" xfId="0" applyNumberFormat="1" applyFont="1" applyFill="1" applyBorder="1"/>
    <xf numFmtId="1" fontId="0" fillId="0" borderId="0" xfId="0" applyNumberFormat="1" applyFill="1" applyBorder="1"/>
    <xf numFmtId="1" fontId="0" fillId="0" borderId="0" xfId="0" applyNumberFormat="1" applyBorder="1"/>
    <xf numFmtId="0" fontId="4" fillId="0" borderId="23" xfId="0" applyFont="1" applyFill="1" applyBorder="1"/>
    <xf numFmtId="0" fontId="4" fillId="0" borderId="9" xfId="0" applyFont="1" applyFill="1" applyBorder="1"/>
    <xf numFmtId="0" fontId="4" fillId="0" borderId="28" xfId="0" applyFont="1" applyFill="1" applyBorder="1"/>
    <xf numFmtId="0" fontId="4" fillId="0" borderId="1" xfId="0" applyFont="1" applyFill="1" applyBorder="1"/>
    <xf numFmtId="1" fontId="31" fillId="0" borderId="24" xfId="2" applyNumberFormat="1" applyFont="1" applyFill="1" applyBorder="1" applyAlignment="1">
      <alignment horizontal="right"/>
    </xf>
    <xf numFmtId="1" fontId="31" fillId="0" borderId="25" xfId="2" applyNumberFormat="1" applyFont="1" applyFill="1" applyBorder="1" applyAlignment="1">
      <alignment horizontal="right"/>
    </xf>
    <xf numFmtId="9" fontId="31" fillId="0" borderId="26" xfId="1" applyFont="1" applyFill="1" applyBorder="1" applyAlignment="1">
      <alignment horizontal="right"/>
    </xf>
    <xf numFmtId="1" fontId="31" fillId="0" borderId="27" xfId="2" applyNumberFormat="1" applyFont="1" applyFill="1" applyBorder="1" applyAlignment="1">
      <alignment horizontal="right"/>
    </xf>
    <xf numFmtId="1" fontId="31" fillId="0" borderId="51" xfId="2" applyNumberFormat="1" applyFont="1" applyFill="1" applyBorder="1" applyAlignment="1">
      <alignment horizontal="right"/>
    </xf>
    <xf numFmtId="1" fontId="31" fillId="0" borderId="31" xfId="2" applyNumberFormat="1" applyFont="1" applyFill="1" applyBorder="1" applyAlignment="1">
      <alignment horizontal="right"/>
    </xf>
    <xf numFmtId="9" fontId="31" fillId="0" borderId="29" xfId="1" applyFont="1" applyFill="1" applyBorder="1" applyAlignment="1">
      <alignment horizontal="right"/>
    </xf>
    <xf numFmtId="1" fontId="31" fillId="0" borderId="30" xfId="2" applyNumberFormat="1" applyFont="1" applyFill="1" applyBorder="1" applyAlignment="1">
      <alignment horizontal="right"/>
    </xf>
    <xf numFmtId="1" fontId="31" fillId="0" borderId="14" xfId="2" applyNumberFormat="1" applyFont="1" applyFill="1" applyBorder="1" applyAlignment="1">
      <alignment horizontal="right"/>
    </xf>
    <xf numFmtId="1" fontId="31" fillId="0" borderId="15" xfId="2" applyNumberFormat="1" applyFont="1" applyFill="1" applyBorder="1" applyAlignment="1">
      <alignment horizontal="right"/>
    </xf>
    <xf numFmtId="9" fontId="31" fillId="0" borderId="16" xfId="1" applyFont="1" applyFill="1" applyBorder="1" applyAlignment="1">
      <alignment horizontal="right"/>
    </xf>
    <xf numFmtId="1" fontId="31" fillId="0" borderId="17" xfId="2" applyNumberFormat="1" applyFont="1" applyFill="1" applyBorder="1" applyAlignment="1">
      <alignment horizontal="right"/>
    </xf>
    <xf numFmtId="1" fontId="0" fillId="0" borderId="0" xfId="0" applyNumberFormat="1"/>
    <xf numFmtId="1" fontId="0" fillId="0" borderId="0" xfId="0" applyNumberFormat="1" applyFill="1"/>
    <xf numFmtId="1" fontId="0" fillId="2" borderId="0" xfId="0" applyNumberFormat="1" applyFill="1"/>
    <xf numFmtId="1" fontId="2" fillId="0" borderId="0" xfId="0" applyNumberFormat="1" applyFont="1"/>
    <xf numFmtId="0" fontId="8" fillId="0" borderId="1" xfId="2" applyFont="1" applyFill="1" applyBorder="1" applyAlignment="1">
      <alignment horizontal="center"/>
    </xf>
    <xf numFmtId="0" fontId="8" fillId="0" borderId="2" xfId="2" applyFont="1" applyFill="1" applyBorder="1" applyAlignment="1">
      <alignment horizontal="center"/>
    </xf>
    <xf numFmtId="0" fontId="8" fillId="0" borderId="3" xfId="2" applyFont="1" applyFill="1" applyBorder="1" applyAlignment="1">
      <alignment horizontal="center"/>
    </xf>
    <xf numFmtId="0" fontId="9" fillId="0" borderId="4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9" fillId="0" borderId="18" xfId="2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 wrapText="1"/>
    </xf>
    <xf numFmtId="0" fontId="11" fillId="0" borderId="14" xfId="2" applyFont="1" applyFill="1" applyBorder="1" applyAlignment="1">
      <alignment horizontal="center" vertical="center" wrapText="1"/>
    </xf>
    <xf numFmtId="0" fontId="11" fillId="0" borderId="15" xfId="2" applyFont="1" applyFill="1" applyBorder="1" applyAlignment="1">
      <alignment horizontal="center" vertical="center" wrapText="1"/>
    </xf>
    <xf numFmtId="0" fontId="11" fillId="0" borderId="16" xfId="2" applyFont="1" applyFill="1" applyBorder="1" applyAlignment="1">
      <alignment horizontal="center" vertical="center" wrapText="1"/>
    </xf>
    <xf numFmtId="0" fontId="11" fillId="0" borderId="17" xfId="2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 vertical="center"/>
    </xf>
    <xf numFmtId="0" fontId="20" fillId="0" borderId="1" xfId="2" applyFont="1" applyFill="1" applyBorder="1" applyAlignment="1">
      <alignment horizontal="center" vertical="center" wrapText="1"/>
    </xf>
    <xf numFmtId="0" fontId="20" fillId="0" borderId="2" xfId="2" applyFont="1" applyFill="1" applyBorder="1" applyAlignment="1">
      <alignment horizontal="center" vertical="center" wrapText="1"/>
    </xf>
    <xf numFmtId="0" fontId="20" fillId="0" borderId="3" xfId="2" applyFont="1" applyFill="1" applyBorder="1" applyAlignment="1">
      <alignment horizontal="center" vertical="center" wrapText="1"/>
    </xf>
    <xf numFmtId="0" fontId="16" fillId="3" borderId="1" xfId="2" applyFont="1" applyFill="1" applyBorder="1" applyAlignment="1">
      <alignment horizontal="center"/>
    </xf>
    <xf numFmtId="0" fontId="16" fillId="3" borderId="2" xfId="2" applyFont="1" applyFill="1" applyBorder="1" applyAlignment="1">
      <alignment horizontal="center"/>
    </xf>
    <xf numFmtId="0" fontId="16" fillId="3" borderId="3" xfId="2" applyFont="1" applyFill="1" applyBorder="1" applyAlignment="1">
      <alignment horizontal="center"/>
    </xf>
    <xf numFmtId="0" fontId="17" fillId="0" borderId="1" xfId="2" applyFont="1" applyFill="1" applyBorder="1" applyAlignment="1">
      <alignment horizontal="center"/>
    </xf>
    <xf numFmtId="0" fontId="17" fillId="0" borderId="2" xfId="2" applyFont="1" applyFill="1" applyBorder="1" applyAlignment="1">
      <alignment horizontal="center"/>
    </xf>
    <xf numFmtId="0" fontId="17" fillId="0" borderId="3" xfId="2" applyFont="1" applyFill="1" applyBorder="1" applyAlignment="1">
      <alignment horizontal="center"/>
    </xf>
    <xf numFmtId="0" fontId="18" fillId="0" borderId="32" xfId="2" applyFont="1" applyFill="1" applyBorder="1" applyAlignment="1">
      <alignment horizontal="center" vertical="center" wrapText="1"/>
    </xf>
    <xf numFmtId="0" fontId="18" fillId="0" borderId="36" xfId="2" applyFont="1" applyFill="1" applyBorder="1" applyAlignment="1">
      <alignment horizontal="center" vertical="center" wrapText="1"/>
    </xf>
    <xf numFmtId="0" fontId="18" fillId="0" borderId="40" xfId="2" applyFont="1" applyFill="1" applyBorder="1" applyAlignment="1">
      <alignment horizontal="center" vertical="center" wrapText="1"/>
    </xf>
    <xf numFmtId="0" fontId="19" fillId="0" borderId="33" xfId="2" applyFont="1" applyFill="1" applyBorder="1" applyAlignment="1">
      <alignment horizontal="center" vertical="center" wrapText="1"/>
    </xf>
    <xf numFmtId="0" fontId="19" fillId="0" borderId="34" xfId="2" applyFont="1" applyFill="1" applyBorder="1" applyAlignment="1">
      <alignment horizontal="center" vertical="center" wrapText="1"/>
    </xf>
    <xf numFmtId="0" fontId="19" fillId="0" borderId="35" xfId="2" applyFont="1" applyFill="1" applyBorder="1" applyAlignment="1">
      <alignment horizontal="center" vertical="center" wrapText="1"/>
    </xf>
    <xf numFmtId="0" fontId="19" fillId="0" borderId="37" xfId="2" applyFont="1" applyFill="1" applyBorder="1" applyAlignment="1">
      <alignment horizontal="center" vertical="center" wrapText="1"/>
    </xf>
    <xf numFmtId="0" fontId="19" fillId="0" borderId="38" xfId="2" applyFont="1" applyFill="1" applyBorder="1" applyAlignment="1">
      <alignment horizontal="center" vertical="center" wrapText="1"/>
    </xf>
    <xf numFmtId="0" fontId="19" fillId="0" borderId="39" xfId="2" applyFont="1" applyFill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 wrapText="1"/>
    </xf>
    <xf numFmtId="0" fontId="16" fillId="0" borderId="3" xfId="2" applyFont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/>
    </xf>
    <xf numFmtId="0" fontId="7" fillId="0" borderId="2" xfId="2" applyFont="1" applyFill="1" applyBorder="1" applyAlignment="1">
      <alignment horizontal="center"/>
    </xf>
    <xf numFmtId="0" fontId="7" fillId="0" borderId="3" xfId="2" applyFont="1" applyFill="1" applyBorder="1" applyAlignment="1">
      <alignment horizontal="center"/>
    </xf>
  </cellXfs>
  <cellStyles count="3">
    <cellStyle name="Excel Built-in Normal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147944/Desktop/ACP%20FINAL/DISTRICT%20WISE%20TARGETS%20IN%20CROR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147944/Desktop/169%20SLBC/SLBC%20021%20ANNEXURE%20ACP%20DISBURSEME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147944/Desktop/ACP%20FINAL/DISTRICT%20WISE%20TARGETS%20IN%20CRORES%2014.08.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INAL%20SEPTEMBER%20ACP%202020-21%20Main%20Shee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54th%20SLBC\LDM%20Proforma\Patiala%20Revised%20LDM%20PROFORMA%20%20sept%202020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1">
          <cell r="B11" t="str">
            <v>AMRITSAR</v>
          </cell>
          <cell r="C11">
            <v>5112</v>
          </cell>
          <cell r="D11">
            <v>9920</v>
          </cell>
          <cell r="E11">
            <v>614</v>
          </cell>
        </row>
        <row r="12">
          <cell r="B12" t="str">
            <v>BARNALA</v>
          </cell>
          <cell r="C12">
            <v>2317</v>
          </cell>
          <cell r="D12">
            <v>1536</v>
          </cell>
          <cell r="E12">
            <v>92</v>
          </cell>
        </row>
        <row r="13">
          <cell r="B13" t="str">
            <v>BATHINDA</v>
          </cell>
          <cell r="C13">
            <v>7989</v>
          </cell>
          <cell r="D13">
            <v>6619</v>
          </cell>
          <cell r="E13">
            <v>355</v>
          </cell>
        </row>
        <row r="14">
          <cell r="B14" t="str">
            <v>FARIDKOT</v>
          </cell>
          <cell r="C14">
            <v>3299</v>
          </cell>
          <cell r="D14">
            <v>1399</v>
          </cell>
          <cell r="E14">
            <v>134</v>
          </cell>
        </row>
        <row r="15">
          <cell r="B15" t="str">
            <v>FATEHGARH SAHIB</v>
          </cell>
          <cell r="C15">
            <v>2344</v>
          </cell>
          <cell r="D15">
            <v>6253</v>
          </cell>
          <cell r="E15">
            <v>115</v>
          </cell>
        </row>
        <row r="16">
          <cell r="B16" t="str">
            <v>FAZILKA</v>
          </cell>
          <cell r="C16">
            <v>4856</v>
          </cell>
          <cell r="D16">
            <v>2209</v>
          </cell>
          <cell r="E16">
            <v>200</v>
          </cell>
        </row>
        <row r="17">
          <cell r="B17" t="str">
            <v>FEROZEPUR</v>
          </cell>
          <cell r="C17">
            <v>4946</v>
          </cell>
          <cell r="D17">
            <v>2023</v>
          </cell>
          <cell r="E17">
            <v>89</v>
          </cell>
        </row>
        <row r="18">
          <cell r="B18" t="str">
            <v>GURDASPUR</v>
          </cell>
          <cell r="C18">
            <v>3626</v>
          </cell>
          <cell r="D18">
            <v>2369</v>
          </cell>
          <cell r="E18">
            <v>222</v>
          </cell>
        </row>
        <row r="19">
          <cell r="B19" t="str">
            <v>HOSHIARPUR</v>
          </cell>
          <cell r="C19">
            <v>3464</v>
          </cell>
          <cell r="D19">
            <v>3007</v>
          </cell>
          <cell r="E19">
            <v>213</v>
          </cell>
        </row>
        <row r="20">
          <cell r="B20" t="str">
            <v>JALANDHAR</v>
          </cell>
          <cell r="C20">
            <v>4452</v>
          </cell>
          <cell r="D20">
            <v>11950</v>
          </cell>
          <cell r="E20">
            <v>678</v>
          </cell>
        </row>
        <row r="21">
          <cell r="B21" t="str">
            <v>KAPURTHALA</v>
          </cell>
          <cell r="C21">
            <v>2130</v>
          </cell>
          <cell r="D21">
            <v>2012</v>
          </cell>
          <cell r="E21">
            <v>173</v>
          </cell>
        </row>
        <row r="22">
          <cell r="B22" t="str">
            <v>LUDHIANA</v>
          </cell>
          <cell r="C22">
            <v>6917</v>
          </cell>
          <cell r="D22">
            <v>38978</v>
          </cell>
          <cell r="E22">
            <v>1008</v>
          </cell>
        </row>
        <row r="23">
          <cell r="B23" t="str">
            <v>MANSA</v>
          </cell>
          <cell r="C23">
            <v>3835</v>
          </cell>
          <cell r="D23">
            <v>2067</v>
          </cell>
          <cell r="E23">
            <v>61</v>
          </cell>
        </row>
        <row r="24">
          <cell r="B24" t="str">
            <v>MOGA</v>
          </cell>
          <cell r="C24">
            <v>4535</v>
          </cell>
          <cell r="D24">
            <v>1946</v>
          </cell>
          <cell r="E24">
            <v>148</v>
          </cell>
        </row>
        <row r="25">
          <cell r="B25" t="str">
            <v>MUKATSAR</v>
          </cell>
          <cell r="C25">
            <v>4476</v>
          </cell>
          <cell r="D25">
            <v>2026</v>
          </cell>
          <cell r="E25">
            <v>113</v>
          </cell>
        </row>
        <row r="26">
          <cell r="B26" t="str">
            <v>PATHANKOT</v>
          </cell>
          <cell r="C26">
            <v>1004</v>
          </cell>
          <cell r="D26">
            <v>1293</v>
          </cell>
          <cell r="E26">
            <v>98</v>
          </cell>
        </row>
        <row r="27">
          <cell r="B27" t="str">
            <v>PATIALA</v>
          </cell>
          <cell r="C27">
            <v>6355</v>
          </cell>
          <cell r="D27">
            <v>7297</v>
          </cell>
          <cell r="E27">
            <v>611</v>
          </cell>
        </row>
        <row r="28">
          <cell r="B28" t="str">
            <v>RUPNAGAR</v>
          </cell>
          <cell r="C28">
            <v>1603</v>
          </cell>
          <cell r="D28">
            <v>1203</v>
          </cell>
          <cell r="E28">
            <v>131</v>
          </cell>
        </row>
        <row r="29">
          <cell r="B29" t="str">
            <v>SANGRUR</v>
          </cell>
          <cell r="C29">
            <v>6466</v>
          </cell>
          <cell r="D29">
            <v>3084</v>
          </cell>
          <cell r="E29">
            <v>229</v>
          </cell>
        </row>
        <row r="30">
          <cell r="B30" t="str">
            <v>SAS NAGAR</v>
          </cell>
          <cell r="C30">
            <v>2513</v>
          </cell>
          <cell r="D30">
            <v>5353</v>
          </cell>
          <cell r="E30">
            <v>881</v>
          </cell>
        </row>
        <row r="31">
          <cell r="B31" t="str">
            <v>SBS NAGAR</v>
          </cell>
          <cell r="C31">
            <v>1179</v>
          </cell>
          <cell r="D31">
            <v>1059</v>
          </cell>
          <cell r="E31">
            <v>165</v>
          </cell>
        </row>
        <row r="32">
          <cell r="B32" t="str">
            <v>TARN TARAN</v>
          </cell>
          <cell r="C32">
            <v>3318</v>
          </cell>
          <cell r="D32">
            <v>1091</v>
          </cell>
          <cell r="E32">
            <v>106</v>
          </cell>
        </row>
        <row r="33">
          <cell r="B33" t="str">
            <v>MALERKOTLA</v>
          </cell>
          <cell r="C33">
            <v>972</v>
          </cell>
          <cell r="D33">
            <v>1051</v>
          </cell>
          <cell r="E33">
            <v>125</v>
          </cell>
        </row>
        <row r="34">
          <cell r="B34" t="str">
            <v>TOTAL</v>
          </cell>
          <cell r="C34">
            <v>87709</v>
          </cell>
          <cell r="D34">
            <v>115743</v>
          </cell>
          <cell r="E34">
            <v>6563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 WISE"/>
      <sheetName val="DISTRICT WISE"/>
      <sheetName val="INDIVIDUAL DISTRICT WISE"/>
      <sheetName val="BLOCK WISE"/>
      <sheetName val="INDIVIDUAL BLOCK WISE"/>
      <sheetName val="DUMP"/>
    </sheetNames>
    <sheetDataSet>
      <sheetData sheetId="0">
        <row r="14">
          <cell r="C14" t="str">
            <v>BANK OF BARODA</v>
          </cell>
        </row>
      </sheetData>
      <sheetData sheetId="1">
        <row r="14">
          <cell r="C14" t="str">
            <v>AMRITSAR</v>
          </cell>
          <cell r="D14">
            <v>1749.0820747610001</v>
          </cell>
          <cell r="E14">
            <v>4533.1101674760002</v>
          </cell>
          <cell r="F14">
            <v>300.27905792899998</v>
          </cell>
          <cell r="G14">
            <v>2892.204588819</v>
          </cell>
        </row>
        <row r="15">
          <cell r="C15" t="str">
            <v>BARNALA</v>
          </cell>
          <cell r="D15">
            <v>928.34187591300008</v>
          </cell>
          <cell r="E15">
            <v>602.59260305400005</v>
          </cell>
          <cell r="F15">
            <v>15.025638880000001</v>
          </cell>
          <cell r="G15">
            <v>343.56177460700002</v>
          </cell>
        </row>
        <row r="16">
          <cell r="C16" t="str">
            <v>BATHINDA</v>
          </cell>
          <cell r="D16">
            <v>2981.1642015130001</v>
          </cell>
          <cell r="E16">
            <v>4137.4970720560004</v>
          </cell>
          <cell r="F16">
            <v>119.16557143599999</v>
          </cell>
          <cell r="G16">
            <v>3577.9925647740001</v>
          </cell>
        </row>
        <row r="17">
          <cell r="C17" t="str">
            <v>FARIDKOT</v>
          </cell>
          <cell r="D17">
            <v>1412.8355262319999</v>
          </cell>
          <cell r="E17">
            <v>574.13052414699996</v>
          </cell>
          <cell r="F17">
            <v>162.939483193</v>
          </cell>
          <cell r="G17">
            <v>398.39726591499999</v>
          </cell>
        </row>
        <row r="18">
          <cell r="C18" t="str">
            <v>FATEHGARH SAHIB</v>
          </cell>
          <cell r="D18">
            <v>928.09736549900003</v>
          </cell>
          <cell r="E18">
            <v>3203.0772341410002</v>
          </cell>
          <cell r="F18">
            <v>18.932668694</v>
          </cell>
          <cell r="G18">
            <v>1772.6408019549999</v>
          </cell>
        </row>
        <row r="19">
          <cell r="C19" t="str">
            <v>FAZILKA</v>
          </cell>
          <cell r="D19">
            <v>2055.0025900990004</v>
          </cell>
          <cell r="E19">
            <v>737.48508749200005</v>
          </cell>
          <cell r="F19">
            <v>180.96789050699999</v>
          </cell>
          <cell r="G19">
            <v>539.79241481600002</v>
          </cell>
        </row>
        <row r="20">
          <cell r="C20" t="str">
            <v>FEROZEPUR</v>
          </cell>
          <cell r="D20">
            <v>2169.6272739800002</v>
          </cell>
          <cell r="E20">
            <v>714.54178239800001</v>
          </cell>
          <cell r="F20">
            <v>15.898168968</v>
          </cell>
          <cell r="G20">
            <v>576.70706305700003</v>
          </cell>
        </row>
        <row r="21">
          <cell r="C21" t="str">
            <v>GURDASPUR</v>
          </cell>
          <cell r="D21">
            <v>1445.6673331290001</v>
          </cell>
          <cell r="E21">
            <v>984.76964806199999</v>
          </cell>
          <cell r="F21">
            <v>37.766680946000001</v>
          </cell>
          <cell r="G21">
            <v>989.23303113500003</v>
          </cell>
        </row>
        <row r="22">
          <cell r="C22" t="str">
            <v>HOSHIARPUR</v>
          </cell>
          <cell r="D22">
            <v>1182.2713410599999</v>
          </cell>
          <cell r="E22">
            <v>1107.990166908</v>
          </cell>
          <cell r="F22">
            <v>49.509028528999998</v>
          </cell>
          <cell r="G22">
            <v>868.70195918700006</v>
          </cell>
        </row>
        <row r="23">
          <cell r="C23" t="str">
            <v>JALANDHAR</v>
          </cell>
          <cell r="D23">
            <v>1368.8902856730001</v>
          </cell>
          <cell r="E23">
            <v>5386.6581610590001</v>
          </cell>
          <cell r="F23">
            <v>251.315964315</v>
          </cell>
          <cell r="G23">
            <v>3250.8864928849998</v>
          </cell>
        </row>
        <row r="24">
          <cell r="C24" t="str">
            <v>KAPURTHALA</v>
          </cell>
          <cell r="D24">
            <v>755.49366982000004</v>
          </cell>
          <cell r="E24">
            <v>705.64620931100001</v>
          </cell>
          <cell r="F24">
            <v>95.575833818999996</v>
          </cell>
          <cell r="G24">
            <v>808.21200273600004</v>
          </cell>
        </row>
        <row r="25">
          <cell r="C25" t="str">
            <v>LUDHIANA</v>
          </cell>
          <cell r="D25">
            <v>3048.0446967409998</v>
          </cell>
          <cell r="E25">
            <v>20632.227884815999</v>
          </cell>
          <cell r="F25">
            <v>338.79711473999998</v>
          </cell>
          <cell r="G25">
            <v>20293.392970841</v>
          </cell>
        </row>
        <row r="26">
          <cell r="C26" t="str">
            <v>MALERKOTLA</v>
          </cell>
          <cell r="D26">
            <v>391.78996293199998</v>
          </cell>
          <cell r="E26">
            <v>552.34938642700001</v>
          </cell>
          <cell r="F26">
            <v>5.9088616619999996</v>
          </cell>
          <cell r="G26">
            <v>184.915433815</v>
          </cell>
        </row>
        <row r="27">
          <cell r="C27" t="str">
            <v>MANSA</v>
          </cell>
          <cell r="D27">
            <v>1595.9006846000002</v>
          </cell>
          <cell r="E27">
            <v>733.53123701799996</v>
          </cell>
          <cell r="F27">
            <v>160.83626767600001</v>
          </cell>
          <cell r="G27">
            <v>384.39217075900001</v>
          </cell>
        </row>
        <row r="28">
          <cell r="C28" t="str">
            <v>MOGA</v>
          </cell>
          <cell r="D28">
            <v>1688.2178426799999</v>
          </cell>
          <cell r="E28">
            <v>783.56790499900001</v>
          </cell>
          <cell r="F28">
            <v>13.486582207</v>
          </cell>
          <cell r="G28">
            <v>486.56063019999999</v>
          </cell>
        </row>
        <row r="29">
          <cell r="C29" t="str">
            <v>PATHANKOT</v>
          </cell>
          <cell r="D29">
            <v>323.63798374599997</v>
          </cell>
          <cell r="E29">
            <v>627.439633211</v>
          </cell>
          <cell r="F29">
            <v>14.839231708</v>
          </cell>
          <cell r="G29">
            <v>540.72213739200004</v>
          </cell>
        </row>
        <row r="30">
          <cell r="C30" t="str">
            <v>PATIALA</v>
          </cell>
          <cell r="D30">
            <v>2584.9217610320002</v>
          </cell>
          <cell r="E30">
            <v>3305.502304351</v>
          </cell>
          <cell r="F30">
            <v>189.198476871</v>
          </cell>
          <cell r="G30">
            <v>3506.0531333009999</v>
          </cell>
        </row>
        <row r="31">
          <cell r="C31" t="str">
            <v>RUPNAGAR</v>
          </cell>
          <cell r="D31">
            <v>543.30216588999997</v>
          </cell>
          <cell r="E31">
            <v>681.95284308700002</v>
          </cell>
          <cell r="F31">
            <v>34.615673942999997</v>
          </cell>
          <cell r="G31">
            <v>783.68731275300001</v>
          </cell>
        </row>
        <row r="32">
          <cell r="C32" t="str">
            <v>SAS NAGAR</v>
          </cell>
          <cell r="D32">
            <v>752.63063487299996</v>
          </cell>
          <cell r="E32">
            <v>2927.961325971</v>
          </cell>
          <cell r="F32">
            <v>134.627783204</v>
          </cell>
          <cell r="G32">
            <v>35212.041501546999</v>
          </cell>
        </row>
        <row r="33">
          <cell r="C33" t="str">
            <v>SANGRUR</v>
          </cell>
          <cell r="D33">
            <v>2806.9914879389999</v>
          </cell>
          <cell r="E33">
            <v>1604.4423184960001</v>
          </cell>
          <cell r="F33">
            <v>27.278568747000001</v>
          </cell>
          <cell r="G33">
            <v>789.91116840899997</v>
          </cell>
        </row>
        <row r="34">
          <cell r="C34" t="str">
            <v>SBS NAGAR</v>
          </cell>
          <cell r="D34">
            <v>534.99249963499994</v>
          </cell>
          <cell r="E34">
            <v>241.397790007</v>
          </cell>
          <cell r="F34">
            <v>55.105717527000003</v>
          </cell>
          <cell r="G34">
            <v>324.55554136000001</v>
          </cell>
        </row>
        <row r="35">
          <cell r="C35" t="str">
            <v>MUKTSAR SAHIB</v>
          </cell>
          <cell r="D35">
            <v>1778.0524528809999</v>
          </cell>
          <cell r="E35">
            <v>886.80991225000002</v>
          </cell>
          <cell r="F35">
            <v>36.303968279999999</v>
          </cell>
          <cell r="G35">
            <v>538.46115147399996</v>
          </cell>
        </row>
        <row r="36">
          <cell r="C36" t="str">
            <v xml:space="preserve">TARN TARAN </v>
          </cell>
          <cell r="D36">
            <v>1332.1496348989999</v>
          </cell>
          <cell r="E36">
            <v>599.63607425400005</v>
          </cell>
          <cell r="F36">
            <v>119.720546148</v>
          </cell>
          <cell r="G36">
            <v>476.43050418799999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C38" t="str">
            <v>Sum:</v>
          </cell>
          <cell r="D38">
            <v>34357.105345527001</v>
          </cell>
          <cell r="E38">
            <v>56264.317270991</v>
          </cell>
          <cell r="F38">
            <v>2378.0947799290002</v>
          </cell>
          <cell r="G38">
            <v>79539.453615924998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1">
          <cell r="B11" t="str">
            <v>AMRITSAR</v>
          </cell>
          <cell r="C11">
            <v>5111.7027545600868</v>
          </cell>
          <cell r="D11">
            <v>9920.4367359769185</v>
          </cell>
          <cell r="E11">
            <v>613.58059579860083</v>
          </cell>
          <cell r="F11">
            <v>15645.720086335607</v>
          </cell>
          <cell r="G11">
            <v>13383</v>
          </cell>
        </row>
        <row r="12">
          <cell r="B12" t="str">
            <v>BARNALA</v>
          </cell>
          <cell r="C12">
            <v>2316.7924732608617</v>
          </cell>
          <cell r="D12">
            <v>1535.5547258483593</v>
          </cell>
          <cell r="E12">
            <v>91.806579698819718</v>
          </cell>
          <cell r="F12">
            <v>3944.1537788080409</v>
          </cell>
          <cell r="G12">
            <v>2046</v>
          </cell>
        </row>
        <row r="13">
          <cell r="B13" t="str">
            <v>BATHINDA</v>
          </cell>
          <cell r="C13">
            <v>7669</v>
          </cell>
          <cell r="D13">
            <v>7014</v>
          </cell>
          <cell r="E13">
            <v>280</v>
          </cell>
          <cell r="F13">
            <v>14963</v>
          </cell>
          <cell r="G13">
            <v>11419</v>
          </cell>
        </row>
        <row r="14">
          <cell r="B14" t="str">
            <v>FARIDKOT</v>
          </cell>
          <cell r="C14">
            <v>3299.1127325173015</v>
          </cell>
          <cell r="D14">
            <v>1398.8237707637788</v>
          </cell>
          <cell r="E14">
            <v>134.19606292808126</v>
          </cell>
          <cell r="F14">
            <v>4832.1325662091613</v>
          </cell>
          <cell r="G14">
            <v>2167</v>
          </cell>
        </row>
        <row r="15">
          <cell r="B15" t="str">
            <v>FATEHGARH SAHIB</v>
          </cell>
          <cell r="C15">
            <v>2343.6037757585427</v>
          </cell>
          <cell r="D15">
            <v>6253.0465947663206</v>
          </cell>
          <cell r="E15">
            <v>115.16510369826197</v>
          </cell>
          <cell r="F15">
            <v>8711.8154742231254</v>
          </cell>
          <cell r="G15">
            <v>3775</v>
          </cell>
        </row>
        <row r="16">
          <cell r="B16" t="str">
            <v>FAZILKA</v>
          </cell>
          <cell r="C16">
            <v>4855.6247357657003</v>
          </cell>
          <cell r="D16">
            <v>2218</v>
          </cell>
          <cell r="E16">
            <v>190</v>
          </cell>
          <cell r="F16">
            <v>7263.6247357657003</v>
          </cell>
          <cell r="G16">
            <v>3032</v>
          </cell>
        </row>
        <row r="17">
          <cell r="B17" t="str">
            <v>FEROZEPUR</v>
          </cell>
          <cell r="C17">
            <v>4946.0607840216962</v>
          </cell>
          <cell r="D17">
            <v>2022.6893761757501</v>
          </cell>
          <cell r="E17">
            <v>88.718099313597165</v>
          </cell>
          <cell r="F17">
            <v>7057.4682595110435</v>
          </cell>
          <cell r="G17">
            <v>4054</v>
          </cell>
        </row>
        <row r="18">
          <cell r="B18" t="str">
            <v>GURDASPUR</v>
          </cell>
          <cell r="C18">
            <v>3996</v>
          </cell>
          <cell r="D18">
            <v>2023</v>
          </cell>
          <cell r="E18">
            <v>199</v>
          </cell>
          <cell r="F18">
            <v>6218</v>
          </cell>
          <cell r="G18">
            <v>4234</v>
          </cell>
        </row>
        <row r="19">
          <cell r="B19" t="str">
            <v>HOSHIARPUR</v>
          </cell>
          <cell r="C19">
            <v>3464.2054080097905</v>
          </cell>
          <cell r="D19">
            <v>3006.5724360443087</v>
          </cell>
          <cell r="E19">
            <v>212.59677715388165</v>
          </cell>
          <cell r="F19">
            <v>6683.3746212079805</v>
          </cell>
          <cell r="G19">
            <v>6705</v>
          </cell>
        </row>
        <row r="20">
          <cell r="B20" t="str">
            <v>JALANDHAR</v>
          </cell>
          <cell r="C20">
            <v>4452.1226140167228</v>
          </cell>
          <cell r="D20">
            <v>11900</v>
          </cell>
          <cell r="E20">
            <v>728</v>
          </cell>
          <cell r="F20">
            <v>17080.122614016724</v>
          </cell>
          <cell r="G20">
            <v>13172</v>
          </cell>
        </row>
        <row r="21">
          <cell r="B21" t="str">
            <v>KAPURTHALA</v>
          </cell>
          <cell r="C21">
            <v>2130.4143978881275</v>
          </cell>
          <cell r="D21">
            <v>2011.6789072074023</v>
          </cell>
          <cell r="E21">
            <v>172.94088381392677</v>
          </cell>
          <cell r="F21">
            <v>4315.034188909457</v>
          </cell>
          <cell r="G21">
            <v>4039</v>
          </cell>
        </row>
        <row r="22">
          <cell r="B22" t="str">
            <v>LUDHIANA</v>
          </cell>
          <cell r="C22">
            <v>7115</v>
          </cell>
          <cell r="D22">
            <v>38780</v>
          </cell>
          <cell r="E22">
            <v>1008.1268698970156</v>
          </cell>
          <cell r="F22">
            <v>46903.126869897016</v>
          </cell>
          <cell r="G22">
            <v>53082</v>
          </cell>
        </row>
        <row r="23">
          <cell r="B23" t="str">
            <v>MANSA</v>
          </cell>
          <cell r="C23">
            <v>3835.3747442789122</v>
          </cell>
          <cell r="D23">
            <v>2048</v>
          </cell>
          <cell r="E23">
            <v>81</v>
          </cell>
          <cell r="F23">
            <v>5964.3747442789117</v>
          </cell>
          <cell r="G23">
            <v>2735</v>
          </cell>
        </row>
        <row r="24">
          <cell r="B24" t="str">
            <v>MOGA</v>
          </cell>
          <cell r="C24">
            <v>4535.2385516972818</v>
          </cell>
          <cell r="D24">
            <v>1945.6637022416587</v>
          </cell>
          <cell r="E24">
            <v>147.96245330573947</v>
          </cell>
          <cell r="F24">
            <v>6628.8647072446802</v>
          </cell>
          <cell r="G24">
            <v>2664</v>
          </cell>
        </row>
        <row r="25">
          <cell r="B25" t="str">
            <v>MUKATSAR</v>
          </cell>
          <cell r="C25">
            <v>4476.0769458004706</v>
          </cell>
          <cell r="D25">
            <v>2016</v>
          </cell>
          <cell r="E25">
            <v>124</v>
          </cell>
          <cell r="F25">
            <v>6616.0769458004706</v>
          </cell>
          <cell r="G25">
            <v>2857</v>
          </cell>
        </row>
        <row r="26">
          <cell r="B26" t="str">
            <v>PATHANKOT</v>
          </cell>
          <cell r="C26">
            <v>1019</v>
          </cell>
          <cell r="D26">
            <v>1278</v>
          </cell>
          <cell r="E26">
            <v>99</v>
          </cell>
          <cell r="F26">
            <v>2396</v>
          </cell>
          <cell r="G26">
            <v>2494</v>
          </cell>
        </row>
        <row r="27">
          <cell r="B27" t="str">
            <v>PATIALA</v>
          </cell>
          <cell r="C27">
            <v>6354.7567247922789</v>
          </cell>
          <cell r="D27">
            <v>7297</v>
          </cell>
          <cell r="E27">
            <v>611.19819032795976</v>
          </cell>
          <cell r="F27">
            <v>14262.954915120237</v>
          </cell>
          <cell r="G27">
            <v>12613</v>
          </cell>
        </row>
        <row r="28">
          <cell r="B28" t="str">
            <v>RUPNAGAR</v>
          </cell>
          <cell r="C28">
            <v>1578</v>
          </cell>
          <cell r="D28">
            <v>1228</v>
          </cell>
          <cell r="E28">
            <v>131.05117611813796</v>
          </cell>
          <cell r="F28">
            <v>2937.0511761181378</v>
          </cell>
          <cell r="G28">
            <v>2850</v>
          </cell>
        </row>
        <row r="29">
          <cell r="B29" t="str">
            <v>SANGRUR</v>
          </cell>
          <cell r="C29">
            <v>6466.0054882321901</v>
          </cell>
          <cell r="D29">
            <v>3084</v>
          </cell>
          <cell r="E29">
            <v>229.36937003125036</v>
          </cell>
          <cell r="F29">
            <v>9779.3748582634398</v>
          </cell>
          <cell r="G29">
            <v>4721</v>
          </cell>
        </row>
        <row r="30">
          <cell r="B30" t="str">
            <v>SAS NAGAR</v>
          </cell>
          <cell r="C30">
            <v>2276</v>
          </cell>
          <cell r="D30">
            <v>5592</v>
          </cell>
          <cell r="E30">
            <v>879</v>
          </cell>
          <cell r="F30">
            <v>8747</v>
          </cell>
          <cell r="G30">
            <v>99814</v>
          </cell>
        </row>
        <row r="31">
          <cell r="B31" t="str">
            <v>SBS NAGAR</v>
          </cell>
          <cell r="C31">
            <v>1178.9736415384984</v>
          </cell>
          <cell r="D31">
            <v>1059</v>
          </cell>
          <cell r="E31">
            <v>165.31573007225765</v>
          </cell>
          <cell r="F31">
            <v>2403.2893716107565</v>
          </cell>
          <cell r="G31">
            <v>1957</v>
          </cell>
        </row>
        <row r="32">
          <cell r="B32" t="str">
            <v>TARN TARAN</v>
          </cell>
          <cell r="C32">
            <v>3317.9882589465124</v>
          </cell>
          <cell r="D32">
            <v>1061</v>
          </cell>
          <cell r="E32">
            <v>136</v>
          </cell>
          <cell r="F32">
            <v>4514.9882589465124</v>
          </cell>
          <cell r="G32">
            <v>2214</v>
          </cell>
        </row>
        <row r="33">
          <cell r="B33" t="str">
            <v>MALERKOTLA</v>
          </cell>
          <cell r="C33">
            <v>971.98287880582097</v>
          </cell>
          <cell r="D33">
            <v>1051.015064050898</v>
          </cell>
          <cell r="E33">
            <v>124.90406627264663</v>
          </cell>
          <cell r="F33">
            <v>2147.9020091293655</v>
          </cell>
          <cell r="G33">
            <v>928</v>
          </cell>
        </row>
        <row r="34">
          <cell r="B34" t="str">
            <v>TOTAL</v>
          </cell>
          <cell r="C34">
            <v>87709.036909890798</v>
          </cell>
          <cell r="D34">
            <v>115743.48131307538</v>
          </cell>
          <cell r="E34">
            <v>6562.9319584301775</v>
          </cell>
          <cell r="F34">
            <v>210015.45018139636</v>
          </cell>
          <cell r="G34">
            <v>256954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bursement"/>
      <sheetName val="Outstanding"/>
      <sheetName val="Sub Sectorwise targets"/>
      <sheetName val="GLC"/>
      <sheetName val="Target Vs. Achievement"/>
      <sheetName val="SEP TARGET VS ACHIEVEMENT"/>
    </sheetNames>
    <sheetDataSet>
      <sheetData sheetId="0">
        <row r="72">
          <cell r="D72">
            <v>17728904.255249999</v>
          </cell>
          <cell r="R72">
            <v>16370131.42327</v>
          </cell>
          <cell r="AJ72">
            <v>5337908</v>
          </cell>
          <cell r="AL72">
            <v>39430956.79152</v>
          </cell>
        </row>
        <row r="145">
          <cell r="D145">
            <v>18069964</v>
          </cell>
          <cell r="R145">
            <v>1552202</v>
          </cell>
          <cell r="AJ145">
            <v>2783636.75</v>
          </cell>
          <cell r="AL145">
            <v>22405802.75</v>
          </cell>
        </row>
        <row r="218">
          <cell r="D218">
            <v>27633317</v>
          </cell>
          <cell r="R218">
            <v>6087714</v>
          </cell>
          <cell r="AJ218">
            <v>10111124</v>
          </cell>
          <cell r="AL218">
            <v>43832155</v>
          </cell>
        </row>
        <row r="291">
          <cell r="D291">
            <v>17287928.469999999</v>
          </cell>
          <cell r="R291">
            <v>1927524.44</v>
          </cell>
          <cell r="AJ291">
            <v>1411162.63</v>
          </cell>
          <cell r="AL291">
            <v>20626615.539999999</v>
          </cell>
        </row>
        <row r="364">
          <cell r="D364">
            <v>18915093</v>
          </cell>
          <cell r="R364">
            <v>3139454</v>
          </cell>
          <cell r="AJ364">
            <v>624398.5</v>
          </cell>
          <cell r="AL364">
            <v>22678945.5</v>
          </cell>
        </row>
        <row r="437">
          <cell r="D437">
            <v>9711429</v>
          </cell>
          <cell r="R437">
            <v>6819539</v>
          </cell>
          <cell r="AJ437">
            <v>324623</v>
          </cell>
          <cell r="AL437">
            <v>16855591</v>
          </cell>
        </row>
        <row r="510">
          <cell r="D510">
            <v>26953560</v>
          </cell>
          <cell r="R510">
            <v>3034138</v>
          </cell>
          <cell r="AJ510">
            <v>2127112</v>
          </cell>
          <cell r="AL510">
            <v>32114810</v>
          </cell>
        </row>
        <row r="583">
          <cell r="D583">
            <v>10567606</v>
          </cell>
          <cell r="R583">
            <v>3428224</v>
          </cell>
          <cell r="AJ583">
            <v>402895</v>
          </cell>
          <cell r="AL583">
            <v>14398725</v>
          </cell>
        </row>
        <row r="656">
          <cell r="D656">
            <v>20478554.147840001</v>
          </cell>
          <cell r="R656">
            <v>12191675.647</v>
          </cell>
          <cell r="AJ656">
            <v>5665376.0490000006</v>
          </cell>
          <cell r="AL656">
            <v>38335605.843839996</v>
          </cell>
        </row>
        <row r="729">
          <cell r="D729">
            <v>16849673.039209999</v>
          </cell>
          <cell r="R729">
            <v>22624038.576469198</v>
          </cell>
          <cell r="AJ729">
            <v>14976487.113</v>
          </cell>
          <cell r="AL729">
            <v>54450198.728679202</v>
          </cell>
        </row>
        <row r="802">
          <cell r="D802">
            <v>20493496.537189998</v>
          </cell>
          <cell r="R802">
            <v>6094709.2774400003</v>
          </cell>
          <cell r="AJ802">
            <v>1825096.5649999999</v>
          </cell>
          <cell r="AL802">
            <v>28413302.379629999</v>
          </cell>
        </row>
        <row r="875">
          <cell r="D875">
            <v>39860456</v>
          </cell>
          <cell r="R875">
            <v>162848348</v>
          </cell>
          <cell r="AJ875">
            <v>19250130</v>
          </cell>
          <cell r="AL875">
            <v>221958934</v>
          </cell>
        </row>
        <row r="948">
          <cell r="D948">
            <v>18899949</v>
          </cell>
          <cell r="R948">
            <v>2256681</v>
          </cell>
          <cell r="AJ948">
            <v>387339</v>
          </cell>
          <cell r="AL948">
            <v>21543969</v>
          </cell>
        </row>
        <row r="1021">
          <cell r="D1021">
            <v>23763327</v>
          </cell>
          <cell r="R1021">
            <v>5569435</v>
          </cell>
          <cell r="AJ1021">
            <v>339441</v>
          </cell>
          <cell r="AL1021">
            <v>29672203</v>
          </cell>
        </row>
        <row r="1094">
          <cell r="D1094">
            <v>6232132</v>
          </cell>
          <cell r="R1094">
            <v>8629048.7699999996</v>
          </cell>
          <cell r="AJ1094">
            <v>1881522</v>
          </cell>
          <cell r="AL1094">
            <v>16742702.77</v>
          </cell>
        </row>
        <row r="1167">
          <cell r="D1167">
            <v>17947091</v>
          </cell>
          <cell r="R1167">
            <v>1579907</v>
          </cell>
          <cell r="AJ1167">
            <v>1724952</v>
          </cell>
          <cell r="AL1167">
            <v>21251950</v>
          </cell>
        </row>
        <row r="1240">
          <cell r="D1240">
            <v>6306491</v>
          </cell>
          <cell r="R1240">
            <v>2354978</v>
          </cell>
          <cell r="AJ1240">
            <v>612544</v>
          </cell>
          <cell r="AL1240">
            <v>9274013</v>
          </cell>
        </row>
        <row r="1313">
          <cell r="D1313">
            <v>2300221</v>
          </cell>
          <cell r="R1313">
            <v>2376607</v>
          </cell>
          <cell r="AJ1313">
            <v>341451</v>
          </cell>
          <cell r="AL1313">
            <v>5018279</v>
          </cell>
        </row>
        <row r="1386">
          <cell r="D1386">
            <v>41206477.827604949</v>
          </cell>
        </row>
        <row r="1459">
          <cell r="D1459">
            <v>6994533</v>
          </cell>
          <cell r="R1459">
            <v>2053249</v>
          </cell>
          <cell r="AJ1459">
            <v>728107.2</v>
          </cell>
          <cell r="AL1459">
            <v>9775889.1999999993</v>
          </cell>
        </row>
        <row r="1532">
          <cell r="D1532">
            <v>21949072</v>
          </cell>
          <cell r="R1532">
            <v>8274470</v>
          </cell>
          <cell r="AJ1532">
            <v>1478202</v>
          </cell>
          <cell r="AL1532">
            <v>31701744</v>
          </cell>
        </row>
        <row r="1605">
          <cell r="D1605">
            <v>21218434</v>
          </cell>
          <cell r="R1605">
            <v>1923624</v>
          </cell>
          <cell r="AJ1605">
            <v>432196.08</v>
          </cell>
          <cell r="AL1605">
            <v>23574254.079999998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ct no."/>
      <sheetName val="ACP Disbursement"/>
      <sheetName val="ACP Outstanding"/>
      <sheetName val="GLC"/>
      <sheetName val="BASIC STAT.DATA"/>
      <sheetName val="RECOVERY CERTIFICATE"/>
      <sheetName val="RECOVERY SHG"/>
      <sheetName val="JLGs"/>
      <sheetName val="Debt Swap"/>
    </sheetNames>
    <sheetDataSet>
      <sheetData sheetId="0" refreshError="1"/>
      <sheetData sheetId="1">
        <row r="69">
          <cell r="S69">
            <v>18821409.443118967</v>
          </cell>
          <cell r="AN69">
            <v>74350329.961926311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R151"/>
  <sheetViews>
    <sheetView tabSelected="1" view="pageBreakPreview" zoomScale="60" zoomScaleNormal="66" workbookViewId="0">
      <selection activeCell="U5" sqref="U5"/>
    </sheetView>
  </sheetViews>
  <sheetFormatPr defaultColWidth="8.88671875" defaultRowHeight="14.4" x14ac:dyDescent="0.3"/>
  <cols>
    <col min="1" max="1" width="0.109375" customWidth="1"/>
    <col min="2" max="2" width="30.5546875" customWidth="1"/>
    <col min="3" max="3" width="16.6640625" style="7" customWidth="1"/>
    <col min="4" max="4" width="17.33203125" style="7" customWidth="1"/>
    <col min="5" max="5" width="16.88671875" style="12" customWidth="1"/>
    <col min="6" max="6" width="15.109375" style="7" customWidth="1"/>
    <col min="7" max="7" width="17.88671875" style="7" customWidth="1"/>
    <col min="8" max="8" width="19.5546875" style="12" customWidth="1"/>
    <col min="9" max="9" width="17.109375" style="7" customWidth="1"/>
    <col min="10" max="10" width="16.88671875" style="7" customWidth="1"/>
    <col min="11" max="11" width="18.44140625" style="12" customWidth="1"/>
    <col min="12" max="12" width="20" style="7" customWidth="1"/>
    <col min="13" max="13" width="20.5546875" customWidth="1"/>
    <col min="14" max="14" width="19.44140625" style="13" customWidth="1"/>
    <col min="15" max="15" width="23.33203125" customWidth="1"/>
    <col min="16" max="16" width="23" customWidth="1"/>
    <col min="17" max="17" width="20.44140625" customWidth="1"/>
  </cols>
  <sheetData>
    <row r="1" spans="2:18" s="2" customFormat="1" ht="21" thickBot="1" x14ac:dyDescent="0.4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16" t="s">
        <v>42</v>
      </c>
      <c r="N1" s="116"/>
      <c r="O1" s="116"/>
      <c r="P1" s="116"/>
      <c r="Q1" s="116"/>
    </row>
    <row r="2" spans="2:18" ht="45" customHeight="1" thickBot="1" x14ac:dyDescent="0.35">
      <c r="B2" s="139" t="s">
        <v>41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1"/>
    </row>
    <row r="3" spans="2:18" ht="25.2" thickBot="1" x14ac:dyDescent="0.45">
      <c r="B3" s="142" t="s">
        <v>0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4"/>
    </row>
    <row r="4" spans="2:18" ht="18" thickBot="1" x14ac:dyDescent="0.35">
      <c r="B4" s="98" t="s">
        <v>1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100"/>
    </row>
    <row r="5" spans="2:18" x14ac:dyDescent="0.3">
      <c r="B5" s="101" t="s">
        <v>2</v>
      </c>
      <c r="C5" s="104" t="s">
        <v>3</v>
      </c>
      <c r="D5" s="105"/>
      <c r="E5" s="106"/>
      <c r="F5" s="104" t="s">
        <v>4</v>
      </c>
      <c r="G5" s="105"/>
      <c r="H5" s="106"/>
      <c r="I5" s="104" t="s">
        <v>5</v>
      </c>
      <c r="J5" s="105"/>
      <c r="K5" s="106"/>
      <c r="L5" s="110" t="s">
        <v>6</v>
      </c>
      <c r="M5" s="105"/>
      <c r="N5" s="106"/>
      <c r="O5" s="110" t="s">
        <v>7</v>
      </c>
      <c r="P5" s="105"/>
      <c r="Q5" s="106"/>
    </row>
    <row r="6" spans="2:18" ht="69" customHeight="1" thickBot="1" x14ac:dyDescent="0.35">
      <c r="B6" s="102"/>
      <c r="C6" s="107"/>
      <c r="D6" s="108"/>
      <c r="E6" s="109"/>
      <c r="F6" s="107"/>
      <c r="G6" s="108"/>
      <c r="H6" s="109"/>
      <c r="I6" s="107"/>
      <c r="J6" s="108"/>
      <c r="K6" s="109"/>
      <c r="L6" s="111"/>
      <c r="M6" s="108"/>
      <c r="N6" s="109"/>
      <c r="O6" s="111"/>
      <c r="P6" s="108"/>
      <c r="Q6" s="109"/>
    </row>
    <row r="7" spans="2:18" ht="15.6" thickBot="1" x14ac:dyDescent="0.35">
      <c r="B7" s="102"/>
      <c r="C7" s="112">
        <v>1</v>
      </c>
      <c r="D7" s="113"/>
      <c r="E7" s="114"/>
      <c r="F7" s="112">
        <v>2</v>
      </c>
      <c r="G7" s="113"/>
      <c r="H7" s="114"/>
      <c r="I7" s="112">
        <v>3</v>
      </c>
      <c r="J7" s="113"/>
      <c r="K7" s="114"/>
      <c r="L7" s="115">
        <v>4</v>
      </c>
      <c r="M7" s="113"/>
      <c r="N7" s="114"/>
      <c r="O7" s="115">
        <v>5</v>
      </c>
      <c r="P7" s="113"/>
      <c r="Q7" s="114"/>
    </row>
    <row r="8" spans="2:18" ht="28.2" thickBot="1" x14ac:dyDescent="0.35">
      <c r="B8" s="103"/>
      <c r="C8" s="3" t="s">
        <v>8</v>
      </c>
      <c r="D8" s="4" t="s">
        <v>9</v>
      </c>
      <c r="E8" s="5" t="s">
        <v>10</v>
      </c>
      <c r="F8" s="3" t="s">
        <v>8</v>
      </c>
      <c r="G8" s="4" t="s">
        <v>9</v>
      </c>
      <c r="H8" s="5" t="s">
        <v>10</v>
      </c>
      <c r="I8" s="3" t="s">
        <v>8</v>
      </c>
      <c r="J8" s="4" t="s">
        <v>9</v>
      </c>
      <c r="K8" s="5" t="s">
        <v>10</v>
      </c>
      <c r="L8" s="6" t="s">
        <v>8</v>
      </c>
      <c r="M8" s="4" t="s">
        <v>9</v>
      </c>
      <c r="N8" s="5" t="s">
        <v>10</v>
      </c>
      <c r="O8" s="6" t="s">
        <v>8</v>
      </c>
      <c r="P8" s="4" t="s">
        <v>9</v>
      </c>
      <c r="Q8" s="5" t="s">
        <v>10</v>
      </c>
    </row>
    <row r="9" spans="2:18" ht="39.75" customHeight="1" x14ac:dyDescent="0.55000000000000004">
      <c r="B9" s="78" t="s">
        <v>11</v>
      </c>
      <c r="C9" s="82">
        <f>VLOOKUP(B9,[1]Sheet1!$B$11:$C$34,2,0)</f>
        <v>5112</v>
      </c>
      <c r="D9" s="83">
        <v>1722.0309999999999</v>
      </c>
      <c r="E9" s="84">
        <f>D9/C9</f>
        <v>0.33686052425665103</v>
      </c>
      <c r="F9" s="82">
        <f>VLOOKUP(B9,[1]Sheet1!$B$11:$D$34,3,0)</f>
        <v>9920</v>
      </c>
      <c r="G9" s="83">
        <v>4649.2626728000005</v>
      </c>
      <c r="H9" s="84">
        <f>G9/F9</f>
        <v>0.46867567266129034</v>
      </c>
      <c r="I9" s="82">
        <f>VLOOKUP(B9,[1]Sheet1!$B$11:$E$34,4,0)</f>
        <v>614</v>
      </c>
      <c r="J9" s="83">
        <f>VLOOKUP(B9,'[2]DISTRICT WISE'!$C$14:$G$38,4,0)</f>
        <v>300.27905792899998</v>
      </c>
      <c r="K9" s="84">
        <f>J9/I9</f>
        <v>0.48905384027524423</v>
      </c>
      <c r="L9" s="85">
        <f>C9+F9+I9</f>
        <v>15646</v>
      </c>
      <c r="M9" s="83">
        <f>D9+G9+J9</f>
        <v>6671.5727307290008</v>
      </c>
      <c r="N9" s="84">
        <f>M9/L9</f>
        <v>0.4264075630019814</v>
      </c>
      <c r="O9" s="82">
        <f>VLOOKUP(B9,[3]Sheet1!$B$11:$G$34,6,0)</f>
        <v>13383</v>
      </c>
      <c r="P9" s="83">
        <v>2909.6226866970001</v>
      </c>
      <c r="Q9" s="84">
        <f>P9/O9</f>
        <v>0.21741184238937458</v>
      </c>
      <c r="R9" s="94"/>
    </row>
    <row r="10" spans="2:18" ht="39.75" customHeight="1" x14ac:dyDescent="0.55000000000000004">
      <c r="B10" s="79" t="s">
        <v>12</v>
      </c>
      <c r="C10" s="82">
        <f>VLOOKUP(B10,[1]Sheet1!$B$11:$C$34,2,0)</f>
        <v>2317</v>
      </c>
      <c r="D10" s="83">
        <v>933.02</v>
      </c>
      <c r="E10" s="84">
        <f t="shared" ref="E10:E32" si="0">D10/C10</f>
        <v>0.40268450582649978</v>
      </c>
      <c r="F10" s="82">
        <f>VLOOKUP(B10,[1]Sheet1!$B$11:$D$34,3,0)</f>
        <v>1536</v>
      </c>
      <c r="G10" s="83">
        <v>622.66060305400003</v>
      </c>
      <c r="H10" s="84">
        <f t="shared" ref="H10:H32" si="1">G10/F10</f>
        <v>0.40537799677994796</v>
      </c>
      <c r="I10" s="82">
        <f>VLOOKUP(B10,[1]Sheet1!$B$11:$E$34,4,0)</f>
        <v>92</v>
      </c>
      <c r="J10" s="83">
        <f>VLOOKUP(B10,'[2]DISTRICT WISE'!$C$14:$G$38,4,0)</f>
        <v>15.025638880000001</v>
      </c>
      <c r="K10" s="84">
        <f t="shared" ref="K10:K32" si="2">J10/I10</f>
        <v>0.16332216173913044</v>
      </c>
      <c r="L10" s="85">
        <f t="shared" ref="L10:M32" si="3">C10+F10+I10</f>
        <v>3945</v>
      </c>
      <c r="M10" s="83">
        <f t="shared" si="3"/>
        <v>1570.7062419340002</v>
      </c>
      <c r="N10" s="84">
        <f t="shared" ref="N10:N32" si="4">M10/L10</f>
        <v>0.39815113863979729</v>
      </c>
      <c r="O10" s="82">
        <f>VLOOKUP(B10,[3]Sheet1!$B$11:$G$34,6,0)</f>
        <v>2046</v>
      </c>
      <c r="P10" s="83">
        <v>343.76177460700001</v>
      </c>
      <c r="Q10" s="84">
        <f t="shared" ref="Q10:Q32" si="5">P10/O10</f>
        <v>0.16801650762805476</v>
      </c>
      <c r="R10" s="94"/>
    </row>
    <row r="11" spans="2:18" ht="39.75" customHeight="1" x14ac:dyDescent="0.55000000000000004">
      <c r="B11" s="79" t="s">
        <v>13</v>
      </c>
      <c r="C11" s="82">
        <f>VLOOKUP(B11,[1]Sheet1!$B$11:$C$34,2,0)</f>
        <v>7989</v>
      </c>
      <c r="D11" s="83">
        <v>2960.3562099999999</v>
      </c>
      <c r="E11" s="84">
        <f t="shared" si="0"/>
        <v>0.37055403805232195</v>
      </c>
      <c r="F11" s="82">
        <f>VLOOKUP(B11,[1]Sheet1!$B$11:$D$34,3,0)</f>
        <v>6619</v>
      </c>
      <c r="G11" s="83">
        <v>4204.8659513849998</v>
      </c>
      <c r="H11" s="84">
        <f t="shared" si="1"/>
        <v>0.63527208813793623</v>
      </c>
      <c r="I11" s="82">
        <f>VLOOKUP(B11,[1]Sheet1!$B$11:$E$34,4,0)</f>
        <v>355</v>
      </c>
      <c r="J11" s="83">
        <f>VLOOKUP(B11,'[2]DISTRICT WISE'!$C$14:$G$38,4,0)</f>
        <v>119.16557143599999</v>
      </c>
      <c r="K11" s="84">
        <f t="shared" si="2"/>
        <v>0.33567766601690141</v>
      </c>
      <c r="L11" s="85">
        <f t="shared" si="3"/>
        <v>14963</v>
      </c>
      <c r="M11" s="83">
        <f t="shared" si="3"/>
        <v>7284.3877328210001</v>
      </c>
      <c r="N11" s="84">
        <f t="shared" si="4"/>
        <v>0.48682668801851231</v>
      </c>
      <c r="O11" s="82">
        <f>VLOOKUP(B11,[3]Sheet1!$B$11:$G$34,6,0)</f>
        <v>11419</v>
      </c>
      <c r="P11" s="83">
        <v>3594.8979944739999</v>
      </c>
      <c r="Q11" s="84">
        <f t="shared" si="5"/>
        <v>0.31481723394990802</v>
      </c>
      <c r="R11" s="94"/>
    </row>
    <row r="12" spans="2:18" ht="39.75" customHeight="1" x14ac:dyDescent="0.55000000000000004">
      <c r="B12" s="79" t="s">
        <v>14</v>
      </c>
      <c r="C12" s="82">
        <f>VLOOKUP(B12,[1]Sheet1!$B$11:$C$34,2,0)</f>
        <v>3299</v>
      </c>
      <c r="D12" s="83">
        <v>1408.0489898000001</v>
      </c>
      <c r="E12" s="84">
        <f t="shared" si="0"/>
        <v>0.42681084868141861</v>
      </c>
      <c r="F12" s="82">
        <f>VLOOKUP(B12,[1]Sheet1!$B$11:$D$34,3,0)</f>
        <v>1399</v>
      </c>
      <c r="G12" s="83">
        <v>579.82824064699992</v>
      </c>
      <c r="H12" s="84">
        <f t="shared" si="1"/>
        <v>0.41445907122730513</v>
      </c>
      <c r="I12" s="82">
        <f>VLOOKUP(B12,[1]Sheet1!$B$11:$E$34,4,0)</f>
        <v>134</v>
      </c>
      <c r="J12" s="83">
        <f>VLOOKUP(B12,'[2]DISTRICT WISE'!$C$14:$G$38,4,0)</f>
        <v>162.939483193</v>
      </c>
      <c r="K12" s="84">
        <f t="shared" si="2"/>
        <v>1.2159662924850747</v>
      </c>
      <c r="L12" s="85">
        <f t="shared" si="3"/>
        <v>4832</v>
      </c>
      <c r="M12" s="83">
        <f t="shared" si="3"/>
        <v>2150.8167136399998</v>
      </c>
      <c r="N12" s="84">
        <f t="shared" si="4"/>
        <v>0.44511935298841054</v>
      </c>
      <c r="O12" s="82">
        <f>VLOOKUP(B12,[3]Sheet1!$B$11:$G$34,6,0)</f>
        <v>2167</v>
      </c>
      <c r="P12" s="83">
        <v>398.39726591499999</v>
      </c>
      <c r="Q12" s="84">
        <f t="shared" si="5"/>
        <v>0.18384737697969541</v>
      </c>
      <c r="R12" s="94"/>
    </row>
    <row r="13" spans="2:18" ht="39.75" customHeight="1" x14ac:dyDescent="0.55000000000000004">
      <c r="B13" s="79" t="s">
        <v>15</v>
      </c>
      <c r="C13" s="82">
        <f>VLOOKUP(B13,[1]Sheet1!$B$11:$C$34,2,0)</f>
        <v>2344</v>
      </c>
      <c r="D13" s="83">
        <v>924.24736549900013</v>
      </c>
      <c r="E13" s="84">
        <f t="shared" si="0"/>
        <v>0.39430348357465878</v>
      </c>
      <c r="F13" s="82">
        <f>VLOOKUP(B13,[1]Sheet1!$B$11:$D$34,3,0)</f>
        <v>6253</v>
      </c>
      <c r="G13" s="83">
        <v>3217.9805163410001</v>
      </c>
      <c r="H13" s="84">
        <f t="shared" si="1"/>
        <v>0.51462986028162483</v>
      </c>
      <c r="I13" s="82">
        <f>VLOOKUP(B13,[1]Sheet1!$B$11:$E$34,4,0)</f>
        <v>115</v>
      </c>
      <c r="J13" s="83">
        <f>VLOOKUP(B13,'[2]DISTRICT WISE'!$C$14:$G$38,4,0)</f>
        <v>18.932668694</v>
      </c>
      <c r="K13" s="84">
        <f t="shared" si="2"/>
        <v>0.16463190168695652</v>
      </c>
      <c r="L13" s="85">
        <f t="shared" si="3"/>
        <v>8712</v>
      </c>
      <c r="M13" s="83">
        <f t="shared" si="3"/>
        <v>4161.1605505340003</v>
      </c>
      <c r="N13" s="84">
        <f t="shared" si="4"/>
        <v>0.47763550855532605</v>
      </c>
      <c r="O13" s="82">
        <f>VLOOKUP(B13,[3]Sheet1!$B$11:$G$34,6,0)</f>
        <v>3775</v>
      </c>
      <c r="P13" s="83">
        <v>1817.1744082549999</v>
      </c>
      <c r="Q13" s="84">
        <f t="shared" si="5"/>
        <v>0.48137070417350991</v>
      </c>
      <c r="R13" s="94"/>
    </row>
    <row r="14" spans="2:18" ht="39.75" customHeight="1" x14ac:dyDescent="0.55000000000000004">
      <c r="B14" s="79" t="s">
        <v>16</v>
      </c>
      <c r="C14" s="82">
        <f>VLOOKUP(B14,[1]Sheet1!$B$11:$C$34,2,0)</f>
        <v>4856</v>
      </c>
      <c r="D14" s="83">
        <v>2037.5403836999999</v>
      </c>
      <c r="E14" s="84">
        <f t="shared" si="0"/>
        <v>0.41959233601729817</v>
      </c>
      <c r="F14" s="82">
        <f>VLOOKUP(B14,[1]Sheet1!$B$11:$D$34,3,0)</f>
        <v>2209</v>
      </c>
      <c r="G14" s="83">
        <v>754.9250874920001</v>
      </c>
      <c r="H14" s="84">
        <f t="shared" si="1"/>
        <v>0.34174970008691719</v>
      </c>
      <c r="I14" s="82">
        <f>VLOOKUP(B14,[1]Sheet1!$B$11:$E$34,4,0)</f>
        <v>200</v>
      </c>
      <c r="J14" s="83">
        <f>VLOOKUP(B14,'[2]DISTRICT WISE'!$C$14:$G$38,4,0)</f>
        <v>180.96789050699999</v>
      </c>
      <c r="K14" s="84">
        <f t="shared" si="2"/>
        <v>0.90483945253499998</v>
      </c>
      <c r="L14" s="85">
        <f t="shared" si="3"/>
        <v>7265</v>
      </c>
      <c r="M14" s="83">
        <f t="shared" si="3"/>
        <v>2973.4333616990002</v>
      </c>
      <c r="N14" s="84">
        <f t="shared" si="4"/>
        <v>0.40928194930474882</v>
      </c>
      <c r="O14" s="82">
        <f>VLOOKUP(B14,[3]Sheet1!$B$11:$G$34,6,0)</f>
        <v>3032</v>
      </c>
      <c r="P14" s="83">
        <v>539.79241481600002</v>
      </c>
      <c r="Q14" s="84">
        <f t="shared" si="5"/>
        <v>0.1780317990817942</v>
      </c>
      <c r="R14" s="94"/>
    </row>
    <row r="15" spans="2:18" ht="39.75" customHeight="1" x14ac:dyDescent="0.55000000000000004">
      <c r="B15" s="79" t="s">
        <v>17</v>
      </c>
      <c r="C15" s="82">
        <f>VLOOKUP(B15,[1]Sheet1!$B$11:$C$34,2,0)</f>
        <v>4946</v>
      </c>
      <c r="D15" s="83">
        <v>2151.2833500000002</v>
      </c>
      <c r="E15" s="84">
        <f t="shared" si="0"/>
        <v>0.43495417509098266</v>
      </c>
      <c r="F15" s="82">
        <f>VLOOKUP(B15,[1]Sheet1!$B$11:$D$34,3,0)</f>
        <v>2023</v>
      </c>
      <c r="G15" s="83">
        <v>733.56178239799999</v>
      </c>
      <c r="H15" s="84">
        <f t="shared" si="1"/>
        <v>0.3626108662372714</v>
      </c>
      <c r="I15" s="82">
        <f>VLOOKUP(B15,[1]Sheet1!$B$11:$E$34,4,0)</f>
        <v>89</v>
      </c>
      <c r="J15" s="83">
        <f>VLOOKUP(B15,'[2]DISTRICT WISE'!$C$14:$G$38,4,0)</f>
        <v>15.898168968</v>
      </c>
      <c r="K15" s="84">
        <f t="shared" si="2"/>
        <v>0.17863111200000001</v>
      </c>
      <c r="L15" s="85">
        <f t="shared" si="3"/>
        <v>7058</v>
      </c>
      <c r="M15" s="83">
        <f t="shared" si="3"/>
        <v>2900.7433013660002</v>
      </c>
      <c r="N15" s="84">
        <f t="shared" si="4"/>
        <v>0.41098658279484274</v>
      </c>
      <c r="O15" s="82">
        <f>VLOOKUP(B15,[3]Sheet1!$B$11:$G$34,6,0)</f>
        <v>4054</v>
      </c>
      <c r="P15" s="83">
        <v>576.70706305700003</v>
      </c>
      <c r="Q15" s="84">
        <f t="shared" si="5"/>
        <v>0.14225630563813518</v>
      </c>
      <c r="R15" s="94"/>
    </row>
    <row r="16" spans="2:18" ht="39.75" customHeight="1" x14ac:dyDescent="0.55000000000000004">
      <c r="B16" s="79" t="s">
        <v>18</v>
      </c>
      <c r="C16" s="82">
        <f>VLOOKUP(B16,[1]Sheet1!$B$11:$C$34,2,0)</f>
        <v>3626</v>
      </c>
      <c r="D16" s="83">
        <v>1400.23</v>
      </c>
      <c r="E16" s="84">
        <f t="shared" si="0"/>
        <v>0.38616381687810258</v>
      </c>
      <c r="F16" s="82">
        <f>VLOOKUP(B16,[1]Sheet1!$B$11:$D$34,3,0)</f>
        <v>2369</v>
      </c>
      <c r="G16" s="83">
        <v>1032.8676480619999</v>
      </c>
      <c r="H16" s="84">
        <f t="shared" si="1"/>
        <v>0.43599309753566906</v>
      </c>
      <c r="I16" s="82">
        <f>VLOOKUP(B16,[1]Sheet1!$B$11:$E$34,4,0)</f>
        <v>222</v>
      </c>
      <c r="J16" s="83">
        <f>VLOOKUP(B16,'[2]DISTRICT WISE'!$C$14:$G$38,4,0)</f>
        <v>37.766680946000001</v>
      </c>
      <c r="K16" s="84">
        <f t="shared" si="2"/>
        <v>0.17012018444144145</v>
      </c>
      <c r="L16" s="85">
        <f t="shared" si="3"/>
        <v>6217</v>
      </c>
      <c r="M16" s="83">
        <f t="shared" si="3"/>
        <v>2470.8643290080004</v>
      </c>
      <c r="N16" s="84">
        <f t="shared" si="4"/>
        <v>0.39743675872736051</v>
      </c>
      <c r="O16" s="82">
        <f>VLOOKUP(B16,[3]Sheet1!$B$11:$G$34,6,0)</f>
        <v>4234</v>
      </c>
      <c r="P16" s="83">
        <v>991.63803113500001</v>
      </c>
      <c r="Q16" s="84">
        <f t="shared" si="5"/>
        <v>0.23420832100495986</v>
      </c>
      <c r="R16" s="94"/>
    </row>
    <row r="17" spans="2:18" ht="39.75" customHeight="1" x14ac:dyDescent="0.55000000000000004">
      <c r="B17" s="79" t="s">
        <v>19</v>
      </c>
      <c r="C17" s="82">
        <f>VLOOKUP(B17,[1]Sheet1!$B$11:$C$34,2,0)</f>
        <v>3464</v>
      </c>
      <c r="D17" s="83">
        <v>1140.3813410600001</v>
      </c>
      <c r="E17" s="84">
        <f t="shared" si="0"/>
        <v>0.32920939407043881</v>
      </c>
      <c r="F17" s="82">
        <f>VLOOKUP(B17,[1]Sheet1!$B$11:$D$34,3,0)</f>
        <v>3007</v>
      </c>
      <c r="G17" s="83">
        <v>1151.5700000329998</v>
      </c>
      <c r="H17" s="84">
        <f t="shared" si="1"/>
        <v>0.38296308614333219</v>
      </c>
      <c r="I17" s="82">
        <f>VLOOKUP(B17,[1]Sheet1!$B$11:$E$34,4,0)</f>
        <v>213</v>
      </c>
      <c r="J17" s="83">
        <f>VLOOKUP(B17,'[2]DISTRICT WISE'!$C$14:$G$38,4,0)</f>
        <v>49.509028528999998</v>
      </c>
      <c r="K17" s="84">
        <f t="shared" si="2"/>
        <v>0.23243675365727698</v>
      </c>
      <c r="L17" s="85">
        <f t="shared" si="3"/>
        <v>6684</v>
      </c>
      <c r="M17" s="83">
        <f t="shared" si="3"/>
        <v>2341.4603696219997</v>
      </c>
      <c r="N17" s="84">
        <f t="shared" si="4"/>
        <v>0.3503082539829443</v>
      </c>
      <c r="O17" s="82">
        <f>VLOOKUP(B17,[3]Sheet1!$B$11:$G$34,6,0)</f>
        <v>6705</v>
      </c>
      <c r="P17" s="83">
        <v>869.85014058700006</v>
      </c>
      <c r="Q17" s="84">
        <f t="shared" si="5"/>
        <v>0.12973156459164803</v>
      </c>
      <c r="R17" s="94"/>
    </row>
    <row r="18" spans="2:18" ht="39.75" customHeight="1" x14ac:dyDescent="0.55000000000000004">
      <c r="B18" s="79" t="s">
        <v>20</v>
      </c>
      <c r="C18" s="82">
        <f>VLOOKUP(B18,[1]Sheet1!$B$11:$C$34,2,0)</f>
        <v>4452</v>
      </c>
      <c r="D18" s="83">
        <v>1378.1704663730002</v>
      </c>
      <c r="E18" s="84">
        <f t="shared" si="0"/>
        <v>0.30956209936500451</v>
      </c>
      <c r="F18" s="82">
        <v>11950</v>
      </c>
      <c r="G18" s="83">
        <v>5556.8426689700009</v>
      </c>
      <c r="H18" s="84">
        <f t="shared" si="1"/>
        <v>0.46500775472552308</v>
      </c>
      <c r="I18" s="82">
        <f>VLOOKUP(B18,[1]Sheet1!$B$11:$E$34,4,0)</f>
        <v>678</v>
      </c>
      <c r="J18" s="83">
        <f>VLOOKUP(B18,'[2]DISTRICT WISE'!$C$14:$G$38,4,0)</f>
        <v>251.315964315</v>
      </c>
      <c r="K18" s="84">
        <f t="shared" si="2"/>
        <v>0.37067251373893806</v>
      </c>
      <c r="L18" s="85">
        <f t="shared" si="3"/>
        <v>17080</v>
      </c>
      <c r="M18" s="83">
        <f t="shared" si="3"/>
        <v>7186.3290996580008</v>
      </c>
      <c r="N18" s="84">
        <f t="shared" si="4"/>
        <v>0.42074526344601876</v>
      </c>
      <c r="O18" s="82">
        <f>VLOOKUP(B18,[3]Sheet1!$B$11:$G$34,6,0)</f>
        <v>13172</v>
      </c>
      <c r="P18" s="83">
        <v>3297.679633752</v>
      </c>
      <c r="Q18" s="84">
        <f t="shared" si="5"/>
        <v>0.25035527131430307</v>
      </c>
      <c r="R18" s="94"/>
    </row>
    <row r="19" spans="2:18" s="7" customFormat="1" ht="39.75" customHeight="1" x14ac:dyDescent="0.55000000000000004">
      <c r="B19" s="79" t="s">
        <v>21</v>
      </c>
      <c r="C19" s="82">
        <f>VLOOKUP(B19,[1]Sheet1!$B$11:$C$34,2,0)</f>
        <v>2130</v>
      </c>
      <c r="D19" s="83">
        <v>750.34700000000009</v>
      </c>
      <c r="E19" s="84">
        <f t="shared" si="0"/>
        <v>0.35227558685446014</v>
      </c>
      <c r="F19" s="82">
        <f>VLOOKUP(B19,[1]Sheet1!$B$11:$D$34,3,0)</f>
        <v>2012</v>
      </c>
      <c r="G19" s="83">
        <v>729.39370931099995</v>
      </c>
      <c r="H19" s="84">
        <f t="shared" si="1"/>
        <v>0.36252172430964213</v>
      </c>
      <c r="I19" s="82">
        <f>VLOOKUP(B19,[1]Sheet1!$B$11:$E$34,4,0)</f>
        <v>173</v>
      </c>
      <c r="J19" s="83">
        <f>VLOOKUP(B19,'[2]DISTRICT WISE'!$C$14:$G$38,4,0)</f>
        <v>95.575833818999996</v>
      </c>
      <c r="K19" s="84">
        <f t="shared" si="2"/>
        <v>0.55246146716184974</v>
      </c>
      <c r="L19" s="85">
        <f t="shared" si="3"/>
        <v>4315</v>
      </c>
      <c r="M19" s="83">
        <f t="shared" si="3"/>
        <v>1575.3165431300001</v>
      </c>
      <c r="N19" s="84">
        <f t="shared" si="4"/>
        <v>0.36507915252143686</v>
      </c>
      <c r="O19" s="82">
        <f>VLOOKUP(B19,[3]Sheet1!$B$11:$G$34,6,0)</f>
        <v>4039</v>
      </c>
      <c r="P19" s="83">
        <v>812.36353171400003</v>
      </c>
      <c r="Q19" s="84">
        <f t="shared" si="5"/>
        <v>0.20112986672790295</v>
      </c>
      <c r="R19" s="95"/>
    </row>
    <row r="20" spans="2:18" s="7" customFormat="1" ht="39.75" customHeight="1" x14ac:dyDescent="0.55000000000000004">
      <c r="B20" s="79" t="s">
        <v>22</v>
      </c>
      <c r="C20" s="82">
        <f>VLOOKUP(B20,[1]Sheet1!$B$11:$C$34,2,0)</f>
        <v>6917</v>
      </c>
      <c r="D20" s="83">
        <v>3050</v>
      </c>
      <c r="E20" s="84">
        <f t="shared" si="0"/>
        <v>0.4409426051756542</v>
      </c>
      <c r="F20" s="82">
        <f>VLOOKUP(B20,[1]Sheet1!$B$11:$D$34,3,0)</f>
        <v>38978</v>
      </c>
      <c r="G20" s="83">
        <v>21136.457329614997</v>
      </c>
      <c r="H20" s="84">
        <f t="shared" si="1"/>
        <v>0.54226633818089687</v>
      </c>
      <c r="I20" s="82">
        <f>VLOOKUP(B20,[1]Sheet1!$B$11:$E$34,4,0)</f>
        <v>1008</v>
      </c>
      <c r="J20" s="83">
        <f>VLOOKUP(B20,'[2]DISTRICT WISE'!$C$14:$G$38,4,0)</f>
        <v>338.79711473999998</v>
      </c>
      <c r="K20" s="84">
        <f t="shared" si="2"/>
        <v>0.33610824875</v>
      </c>
      <c r="L20" s="85">
        <f t="shared" si="3"/>
        <v>46903</v>
      </c>
      <c r="M20" s="83">
        <f t="shared" si="3"/>
        <v>24525.254444354996</v>
      </c>
      <c r="N20" s="84">
        <f t="shared" si="4"/>
        <v>0.52289308667579892</v>
      </c>
      <c r="O20" s="82">
        <f>VLOOKUP(B20,[3]Sheet1!$B$11:$G$34,6,0)</f>
        <v>53082</v>
      </c>
      <c r="P20" s="83">
        <v>20667.941674373</v>
      </c>
      <c r="Q20" s="84">
        <f t="shared" si="5"/>
        <v>0.38935875954886778</v>
      </c>
      <c r="R20" s="95"/>
    </row>
    <row r="21" spans="2:18" ht="39.75" customHeight="1" x14ac:dyDescent="0.55000000000000004">
      <c r="B21" s="79" t="s">
        <v>23</v>
      </c>
      <c r="C21" s="82">
        <f>VLOOKUP(B21,[1]Sheet1!$B$11:$C$34,2,0)</f>
        <v>3835</v>
      </c>
      <c r="D21" s="83">
        <v>1585.4835</v>
      </c>
      <c r="E21" s="84">
        <f t="shared" si="0"/>
        <v>0.41342464146023472</v>
      </c>
      <c r="F21" s="82">
        <f>VLOOKUP(B21,[1]Sheet1!$B$11:$D$34,3,0)</f>
        <v>2067</v>
      </c>
      <c r="G21" s="83">
        <v>744.65123701799996</v>
      </c>
      <c r="H21" s="84">
        <f t="shared" si="1"/>
        <v>0.36025700871698113</v>
      </c>
      <c r="I21" s="82">
        <f>VLOOKUP(B21,[1]Sheet1!$B$11:$E$34,4,0)</f>
        <v>61</v>
      </c>
      <c r="J21" s="83">
        <f>VLOOKUP(B21,'[2]DISTRICT WISE'!$C$14:$G$38,4,0)</f>
        <v>160.83626767600001</v>
      </c>
      <c r="K21" s="84">
        <f t="shared" si="2"/>
        <v>2.6366601258360656</v>
      </c>
      <c r="L21" s="85">
        <f t="shared" si="3"/>
        <v>5963</v>
      </c>
      <c r="M21" s="83">
        <f t="shared" si="3"/>
        <v>2490.9710046939999</v>
      </c>
      <c r="N21" s="84">
        <f t="shared" si="4"/>
        <v>0.41773788440281734</v>
      </c>
      <c r="O21" s="82">
        <f>VLOOKUP(B21,[3]Sheet1!$B$11:$G$34,6,0)</f>
        <v>2735</v>
      </c>
      <c r="P21" s="83">
        <v>385.39217075900001</v>
      </c>
      <c r="Q21" s="84">
        <f t="shared" si="5"/>
        <v>0.14091121417148081</v>
      </c>
      <c r="R21" s="94"/>
    </row>
    <row r="22" spans="2:18" ht="39.75" customHeight="1" x14ac:dyDescent="0.55000000000000004">
      <c r="B22" s="79" t="s">
        <v>24</v>
      </c>
      <c r="C22" s="82">
        <f>VLOOKUP(B22,[1]Sheet1!$B$11:$C$34,2,0)</f>
        <v>4535</v>
      </c>
      <c r="D22" s="83">
        <v>1720.1978426799999</v>
      </c>
      <c r="E22" s="84">
        <f t="shared" si="0"/>
        <v>0.37931595207938257</v>
      </c>
      <c r="F22" s="82">
        <f>VLOOKUP(B22,[1]Sheet1!$B$11:$D$34,3,0)</f>
        <v>1946</v>
      </c>
      <c r="G22" s="83">
        <v>798.947904999</v>
      </c>
      <c r="H22" s="84">
        <f t="shared" si="1"/>
        <v>0.41055904676207605</v>
      </c>
      <c r="I22" s="82">
        <f>VLOOKUP(B22,[1]Sheet1!$B$11:$E$34,4,0)</f>
        <v>148</v>
      </c>
      <c r="J22" s="83">
        <f>VLOOKUP(B22,'[2]DISTRICT WISE'!$C$14:$G$38,4,0)</f>
        <v>13.486582207</v>
      </c>
      <c r="K22" s="84">
        <f t="shared" si="2"/>
        <v>9.1125555452702706E-2</v>
      </c>
      <c r="L22" s="85">
        <f t="shared" si="3"/>
        <v>6629</v>
      </c>
      <c r="M22" s="83">
        <f t="shared" si="3"/>
        <v>2532.6323298860002</v>
      </c>
      <c r="N22" s="84">
        <f t="shared" si="4"/>
        <v>0.38205345148378339</v>
      </c>
      <c r="O22" s="82">
        <f>VLOOKUP(B22,[3]Sheet1!$B$11:$G$34,6,0)</f>
        <v>2664</v>
      </c>
      <c r="P22" s="83">
        <v>486.97063020000002</v>
      </c>
      <c r="Q22" s="84">
        <f t="shared" si="5"/>
        <v>0.18279678310810812</v>
      </c>
      <c r="R22" s="94"/>
    </row>
    <row r="23" spans="2:18" ht="39.75" customHeight="1" x14ac:dyDescent="0.55000000000000004">
      <c r="B23" s="79" t="s">
        <v>25</v>
      </c>
      <c r="C23" s="82">
        <v>4476</v>
      </c>
      <c r="D23" s="83">
        <v>1773.9597189809999</v>
      </c>
      <c r="E23" s="84">
        <f t="shared" si="0"/>
        <v>0.3963270149644772</v>
      </c>
      <c r="F23" s="82">
        <v>2026</v>
      </c>
      <c r="G23" s="83">
        <v>895.35991224999998</v>
      </c>
      <c r="H23" s="84">
        <f t="shared" si="1"/>
        <v>0.44193480367719645</v>
      </c>
      <c r="I23" s="82">
        <v>113</v>
      </c>
      <c r="J23" s="83">
        <f>VLOOKUP(B23,'[2]DISTRICT WISE'!$C$14:$G$38,4,0)</f>
        <v>36.303968279999999</v>
      </c>
      <c r="K23" s="84">
        <f t="shared" si="2"/>
        <v>0.32127405557522121</v>
      </c>
      <c r="L23" s="85">
        <f t="shared" si="3"/>
        <v>6615</v>
      </c>
      <c r="M23" s="83">
        <f t="shared" si="3"/>
        <v>2705.6235995110001</v>
      </c>
      <c r="N23" s="84">
        <f t="shared" si="4"/>
        <v>0.40901339372804235</v>
      </c>
      <c r="O23" s="82">
        <v>2857</v>
      </c>
      <c r="P23" s="83">
        <v>539.02115147399991</v>
      </c>
      <c r="Q23" s="84">
        <f t="shared" si="5"/>
        <v>0.18866683635771786</v>
      </c>
      <c r="R23" s="94"/>
    </row>
    <row r="24" spans="2:18" ht="39.75" customHeight="1" x14ac:dyDescent="0.55000000000000004">
      <c r="B24" s="79" t="s">
        <v>26</v>
      </c>
      <c r="C24" s="82">
        <f>VLOOKUP(B24,[1]Sheet1!$B$11:$C$34,2,0)</f>
        <v>1004</v>
      </c>
      <c r="D24" s="83">
        <v>285</v>
      </c>
      <c r="E24" s="84">
        <f t="shared" si="0"/>
        <v>0.28386454183266935</v>
      </c>
      <c r="F24" s="82">
        <f>VLOOKUP(B24,[1]Sheet1!$B$11:$D$34,3,0)</f>
        <v>1293</v>
      </c>
      <c r="G24" s="83">
        <v>665.47963321100008</v>
      </c>
      <c r="H24" s="84">
        <f t="shared" si="1"/>
        <v>0.51467875731709212</v>
      </c>
      <c r="I24" s="82">
        <f>VLOOKUP(B24,[1]Sheet1!$B$11:$E$34,4,0)</f>
        <v>98</v>
      </c>
      <c r="J24" s="83">
        <f>VLOOKUP(B24,'[2]DISTRICT WISE'!$C$14:$G$38,4,0)</f>
        <v>14.839231708</v>
      </c>
      <c r="K24" s="84">
        <f t="shared" si="2"/>
        <v>0.15142073171428572</v>
      </c>
      <c r="L24" s="85">
        <f t="shared" si="3"/>
        <v>2395</v>
      </c>
      <c r="M24" s="83">
        <f t="shared" si="3"/>
        <v>965.31886491900013</v>
      </c>
      <c r="N24" s="84">
        <f t="shared" si="4"/>
        <v>0.40305589349436333</v>
      </c>
      <c r="O24" s="82">
        <f>VLOOKUP(B24,[3]Sheet1!$B$11:$G$34,6,0)</f>
        <v>2494</v>
      </c>
      <c r="P24" s="83">
        <v>541.82213739200006</v>
      </c>
      <c r="Q24" s="84">
        <f t="shared" si="5"/>
        <v>0.21725025557016842</v>
      </c>
      <c r="R24" s="94"/>
    </row>
    <row r="25" spans="2:18" s="8" customFormat="1" ht="39.75" customHeight="1" x14ac:dyDescent="0.55000000000000004">
      <c r="B25" s="79" t="s">
        <v>27</v>
      </c>
      <c r="C25" s="82">
        <f>VLOOKUP(B25,[1]Sheet1!$B$11:$C$34,2,0)</f>
        <v>6355</v>
      </c>
      <c r="D25" s="83">
        <v>2579.0380964000001</v>
      </c>
      <c r="E25" s="84">
        <f t="shared" si="0"/>
        <v>0.40582818196695519</v>
      </c>
      <c r="F25" s="82">
        <f>VLOOKUP(B25,[1]Sheet1!$B$11:$D$34,3,0)</f>
        <v>7297</v>
      </c>
      <c r="G25" s="83">
        <v>3363.7173043510002</v>
      </c>
      <c r="H25" s="84">
        <f t="shared" si="1"/>
        <v>0.46097263318500759</v>
      </c>
      <c r="I25" s="82">
        <f>VLOOKUP(B25,[1]Sheet1!$B$11:$E$34,4,0)</f>
        <v>611</v>
      </c>
      <c r="J25" s="83">
        <f>VLOOKUP(B25,'[2]DISTRICT WISE'!$C$14:$G$38,4,0)</f>
        <v>189.198476871</v>
      </c>
      <c r="K25" s="84">
        <f t="shared" si="2"/>
        <v>0.309653808299509</v>
      </c>
      <c r="L25" s="85">
        <f t="shared" si="3"/>
        <v>14263</v>
      </c>
      <c r="M25" s="83">
        <f t="shared" si="3"/>
        <v>6131.9538776220006</v>
      </c>
      <c r="N25" s="84">
        <f t="shared" si="4"/>
        <v>0.42992034478174301</v>
      </c>
      <c r="O25" s="82">
        <f>VLOOKUP(B25,[3]Sheet1!$B$11:$G$34,6,0)</f>
        <v>12613</v>
      </c>
      <c r="P25" s="83">
        <v>3541.38981758</v>
      </c>
      <c r="Q25" s="84">
        <f t="shared" si="5"/>
        <v>0.28077299750891938</v>
      </c>
      <c r="R25" s="96"/>
    </row>
    <row r="26" spans="2:18" ht="39.75" customHeight="1" x14ac:dyDescent="0.55000000000000004">
      <c r="B26" s="79" t="s">
        <v>28</v>
      </c>
      <c r="C26" s="82">
        <f>VLOOKUP(B26,[1]Sheet1!$B$11:$C$34,2,0)</f>
        <v>1603</v>
      </c>
      <c r="D26" s="83">
        <v>527.21216588999994</v>
      </c>
      <c r="E26" s="84">
        <f t="shared" si="0"/>
        <v>0.32889093318153456</v>
      </c>
      <c r="F26" s="82">
        <f>VLOOKUP(B26,[1]Sheet1!$B$11:$D$34,3,0)</f>
        <v>1203</v>
      </c>
      <c r="G26" s="83">
        <v>672.72560319999991</v>
      </c>
      <c r="H26" s="84">
        <f t="shared" si="1"/>
        <v>0.55920665270157932</v>
      </c>
      <c r="I26" s="82">
        <f>VLOOKUP(B26,[1]Sheet1!$B$11:$E$34,4,0)</f>
        <v>131</v>
      </c>
      <c r="J26" s="83">
        <f>VLOOKUP(B26,'[2]DISTRICT WISE'!$C$14:$G$38,4,0)</f>
        <v>34.615673942999997</v>
      </c>
      <c r="K26" s="84">
        <f t="shared" si="2"/>
        <v>0.26424178582442748</v>
      </c>
      <c r="L26" s="85">
        <f t="shared" si="3"/>
        <v>2937</v>
      </c>
      <c r="M26" s="83">
        <f t="shared" si="3"/>
        <v>1234.5534430329999</v>
      </c>
      <c r="N26" s="84">
        <f t="shared" si="4"/>
        <v>0.42034506061729654</v>
      </c>
      <c r="O26" s="82">
        <f>VLOOKUP(B26,[3]Sheet1!$B$11:$G$34,6,0)</f>
        <v>2850</v>
      </c>
      <c r="P26" s="83">
        <v>784.38731275300006</v>
      </c>
      <c r="Q26" s="84">
        <f t="shared" si="5"/>
        <v>0.27522361850982457</v>
      </c>
      <c r="R26" s="94"/>
    </row>
    <row r="27" spans="2:18" ht="39.75" customHeight="1" x14ac:dyDescent="0.55000000000000004">
      <c r="B27" s="79" t="s">
        <v>29</v>
      </c>
      <c r="C27" s="82">
        <f>VLOOKUP(B27,[1]Sheet1!$B$11:$C$34,2,0)</f>
        <v>6466</v>
      </c>
      <c r="D27" s="83">
        <v>2812.6187740999999</v>
      </c>
      <c r="E27" s="84">
        <f t="shared" si="0"/>
        <v>0.43498589144757188</v>
      </c>
      <c r="F27" s="82">
        <f>VLOOKUP(B27,[1]Sheet1!$B$11:$D$34,3,0)</f>
        <v>3084</v>
      </c>
      <c r="G27" s="83">
        <v>1646.9744105640002</v>
      </c>
      <c r="H27" s="84">
        <f t="shared" si="1"/>
        <v>0.53403839512451368</v>
      </c>
      <c r="I27" s="82">
        <f>VLOOKUP(B27,[1]Sheet1!$B$11:$E$34,4,0)</f>
        <v>229</v>
      </c>
      <c r="J27" s="83">
        <f>VLOOKUP(B27,'[2]DISTRICT WISE'!$C$14:$G$38,4,0)</f>
        <v>27.278568747000001</v>
      </c>
      <c r="K27" s="84">
        <f t="shared" si="2"/>
        <v>0.11912038754148473</v>
      </c>
      <c r="L27" s="85">
        <f t="shared" si="3"/>
        <v>9779</v>
      </c>
      <c r="M27" s="83">
        <f t="shared" si="3"/>
        <v>4486.8717534109992</v>
      </c>
      <c r="N27" s="84">
        <f t="shared" si="4"/>
        <v>0.4588272577370896</v>
      </c>
      <c r="O27" s="82">
        <f>VLOOKUP(B27,[3]Sheet1!$B$11:$G$34,6,0)</f>
        <v>4721</v>
      </c>
      <c r="P27" s="83">
        <v>813.49578420900002</v>
      </c>
      <c r="Q27" s="84">
        <f t="shared" si="5"/>
        <v>0.17231429447341665</v>
      </c>
      <c r="R27" s="94"/>
    </row>
    <row r="28" spans="2:18" ht="39.75" customHeight="1" x14ac:dyDescent="0.55000000000000004">
      <c r="B28" s="79" t="s">
        <v>30</v>
      </c>
      <c r="C28" s="82">
        <f>VLOOKUP(B28,[1]Sheet1!$B$11:$C$34,2,0)</f>
        <v>2513</v>
      </c>
      <c r="D28" s="83">
        <v>751.04063487299993</v>
      </c>
      <c r="E28" s="84">
        <f t="shared" si="0"/>
        <v>0.29886217066175885</v>
      </c>
      <c r="F28" s="82">
        <f>VLOOKUP(B28,[1]Sheet1!$B$11:$D$34,3,0)</f>
        <v>5353</v>
      </c>
      <c r="G28" s="83">
        <v>2994.626144669</v>
      </c>
      <c r="H28" s="84">
        <f t="shared" si="1"/>
        <v>0.55942950582271622</v>
      </c>
      <c r="I28" s="82">
        <f>VLOOKUP(B28,[1]Sheet1!$B$11:$E$34,4,0)</f>
        <v>881</v>
      </c>
      <c r="J28" s="83">
        <f>VLOOKUP(B28,'[2]DISTRICT WISE'!$C$14:$G$38,4,0)</f>
        <v>134.627783204</v>
      </c>
      <c r="K28" s="84">
        <f t="shared" si="2"/>
        <v>0.15281246674687854</v>
      </c>
      <c r="L28" s="85">
        <f t="shared" si="3"/>
        <v>8747</v>
      </c>
      <c r="M28" s="83">
        <f t="shared" si="3"/>
        <v>3880.2945627459999</v>
      </c>
      <c r="N28" s="84">
        <f t="shared" si="4"/>
        <v>0.44361433208482909</v>
      </c>
      <c r="O28" s="82">
        <v>99813</v>
      </c>
      <c r="P28" s="83">
        <v>35246.688893507002</v>
      </c>
      <c r="Q28" s="84">
        <f t="shared" si="5"/>
        <v>0.35312723686801323</v>
      </c>
      <c r="R28" s="94"/>
    </row>
    <row r="29" spans="2:18" ht="39.75" customHeight="1" x14ac:dyDescent="0.55000000000000004">
      <c r="B29" s="79" t="s">
        <v>31</v>
      </c>
      <c r="C29" s="82">
        <f>VLOOKUP(B29,[1]Sheet1!$B$11:$C$34,2,0)</f>
        <v>1179</v>
      </c>
      <c r="D29" s="83">
        <v>526</v>
      </c>
      <c r="E29" s="84">
        <f t="shared" si="0"/>
        <v>0.44614079728583544</v>
      </c>
      <c r="F29" s="82">
        <f>VLOOKUP(B29,[1]Sheet1!$B$11:$D$34,3,0)</f>
        <v>1059</v>
      </c>
      <c r="G29" s="83">
        <v>249.80779000699999</v>
      </c>
      <c r="H29" s="84">
        <f t="shared" si="1"/>
        <v>0.23589026440698771</v>
      </c>
      <c r="I29" s="82">
        <f>VLOOKUP(B29,[1]Sheet1!$B$11:$E$34,4,0)</f>
        <v>165</v>
      </c>
      <c r="J29" s="83">
        <f>VLOOKUP(B29,'[2]DISTRICT WISE'!$C$14:$G$38,4,0)</f>
        <v>55.105717527000003</v>
      </c>
      <c r="K29" s="84">
        <f t="shared" si="2"/>
        <v>0.33397404561818184</v>
      </c>
      <c r="L29" s="85">
        <f t="shared" si="3"/>
        <v>2403</v>
      </c>
      <c r="M29" s="83">
        <f t="shared" si="3"/>
        <v>830.91350753400002</v>
      </c>
      <c r="N29" s="84">
        <f t="shared" si="4"/>
        <v>0.34578173430461923</v>
      </c>
      <c r="O29" s="82">
        <f>VLOOKUP(B29,[3]Sheet1!$B$11:$G$34,6,0)</f>
        <v>1957</v>
      </c>
      <c r="P29" s="83">
        <v>324.76554135999999</v>
      </c>
      <c r="Q29" s="84">
        <f t="shared" si="5"/>
        <v>0.16595071096576391</v>
      </c>
      <c r="R29" s="94"/>
    </row>
    <row r="30" spans="2:18" ht="39.75" customHeight="1" x14ac:dyDescent="0.55000000000000004">
      <c r="B30" s="79" t="s">
        <v>32</v>
      </c>
      <c r="C30" s="82">
        <v>3318</v>
      </c>
      <c r="D30" s="83">
        <v>1332.5108393989999</v>
      </c>
      <c r="E30" s="84">
        <f t="shared" si="0"/>
        <v>0.40160061464707653</v>
      </c>
      <c r="F30" s="82">
        <v>1091</v>
      </c>
      <c r="G30" s="83">
        <v>610.74607425400006</v>
      </c>
      <c r="H30" s="84">
        <f t="shared" si="1"/>
        <v>0.55980391773968841</v>
      </c>
      <c r="I30" s="82">
        <v>106</v>
      </c>
      <c r="J30" s="83">
        <f>VLOOKUP(B30,'[2]DISTRICT WISE'!$C$14:$G$38,4,0)</f>
        <v>119.720546148</v>
      </c>
      <c r="K30" s="84">
        <f t="shared" si="2"/>
        <v>1.1294391146037737</v>
      </c>
      <c r="L30" s="85">
        <f t="shared" si="3"/>
        <v>4515</v>
      </c>
      <c r="M30" s="83">
        <f t="shared" si="3"/>
        <v>2062.9774598009999</v>
      </c>
      <c r="N30" s="84">
        <f t="shared" si="4"/>
        <v>0.45691638090830561</v>
      </c>
      <c r="O30" s="82">
        <v>2214</v>
      </c>
      <c r="P30" s="83">
        <v>477</v>
      </c>
      <c r="Q30" s="84">
        <f t="shared" si="5"/>
        <v>0.21544715447154472</v>
      </c>
      <c r="R30" s="94"/>
    </row>
    <row r="31" spans="2:18" ht="39.75" customHeight="1" thickBot="1" x14ac:dyDescent="0.6">
      <c r="B31" s="80" t="s">
        <v>33</v>
      </c>
      <c r="C31" s="86">
        <f>VLOOKUP(B31,[1]Sheet1!$B$11:$C$34,2,0)</f>
        <v>972</v>
      </c>
      <c r="D31" s="87">
        <v>390</v>
      </c>
      <c r="E31" s="88">
        <f t="shared" si="0"/>
        <v>0.40123456790123457</v>
      </c>
      <c r="F31" s="86">
        <f>VLOOKUP(B31,[1]Sheet1!$B$11:$D$34,3,0)</f>
        <v>1051</v>
      </c>
      <c r="G31" s="87">
        <v>553.70938642700003</v>
      </c>
      <c r="H31" s="88">
        <f t="shared" si="1"/>
        <v>0.52684051991151282</v>
      </c>
      <c r="I31" s="86">
        <f>VLOOKUP(B31,[1]Sheet1!$B$11:$E$34,4,0)</f>
        <v>125</v>
      </c>
      <c r="J31" s="87">
        <f>VLOOKUP(B31,'[2]DISTRICT WISE'!$C$14:$G$38,4,0)</f>
        <v>5.9088616619999996</v>
      </c>
      <c r="K31" s="88">
        <f t="shared" si="2"/>
        <v>4.7270893295999997E-2</v>
      </c>
      <c r="L31" s="89">
        <f t="shared" si="3"/>
        <v>2148</v>
      </c>
      <c r="M31" s="87">
        <f t="shared" si="3"/>
        <v>949.61824808900008</v>
      </c>
      <c r="N31" s="88">
        <f t="shared" si="4"/>
        <v>0.44209415646601491</v>
      </c>
      <c r="O31" s="82">
        <f>VLOOKUP(B31,[3]Sheet1!$B$11:$G$34,6,0)</f>
        <v>928</v>
      </c>
      <c r="P31" s="87">
        <v>184.915433815</v>
      </c>
      <c r="Q31" s="88">
        <f t="shared" si="5"/>
        <v>0.19926232092133619</v>
      </c>
      <c r="R31" s="94"/>
    </row>
    <row r="32" spans="2:18" s="9" customFormat="1" ht="39.75" customHeight="1" thickBot="1" x14ac:dyDescent="0.6">
      <c r="B32" s="81" t="s">
        <v>34</v>
      </c>
      <c r="C32" s="90">
        <f>VLOOKUP(B32,[1]Sheet1!$B$11:$C$34,2,0)</f>
        <v>87709</v>
      </c>
      <c r="D32" s="91">
        <f>SUM(D9:D31)</f>
        <v>34138.717678754998</v>
      </c>
      <c r="E32" s="92">
        <f t="shared" si="0"/>
        <v>0.38922707679662288</v>
      </c>
      <c r="F32" s="90">
        <f>VLOOKUP(B32,[1]Sheet1!$B$11:$D$34,3,0)</f>
        <v>115743</v>
      </c>
      <c r="G32" s="91">
        <f>SUM(G9:G31)</f>
        <v>57566.961611057981</v>
      </c>
      <c r="H32" s="92">
        <f t="shared" si="1"/>
        <v>0.4973688396797904</v>
      </c>
      <c r="I32" s="90">
        <f>VLOOKUP(B32,[1]Sheet1!$B$11:$E$34,4,0)</f>
        <v>6563</v>
      </c>
      <c r="J32" s="91">
        <f>SUM(J9:J31)</f>
        <v>2378.0947799289997</v>
      </c>
      <c r="K32" s="92">
        <f t="shared" si="2"/>
        <v>0.36234873989471272</v>
      </c>
      <c r="L32" s="93">
        <f>C32+F32+I32</f>
        <v>210015</v>
      </c>
      <c r="M32" s="91">
        <f t="shared" si="3"/>
        <v>94083.774069741979</v>
      </c>
      <c r="N32" s="92">
        <f t="shared" si="4"/>
        <v>0.44798597276262164</v>
      </c>
      <c r="O32" s="90">
        <v>256954</v>
      </c>
      <c r="P32" s="91">
        <f>SUM(P9:P31)</f>
        <v>80145.675492431008</v>
      </c>
      <c r="Q32" s="92">
        <f t="shared" si="5"/>
        <v>0.31190670506172702</v>
      </c>
      <c r="R32" s="97"/>
    </row>
    <row r="33" spans="1:17" ht="20.399999999999999" customHeight="1" x14ac:dyDescent="0.3">
      <c r="B33" s="10"/>
      <c r="C33" s="10"/>
      <c r="D33" s="10"/>
      <c r="E33" s="11"/>
      <c r="F33" s="10"/>
      <c r="G33" s="10"/>
      <c r="H33" s="11"/>
      <c r="I33" s="10"/>
      <c r="J33" s="10"/>
      <c r="K33" s="11"/>
      <c r="L33" s="10"/>
      <c r="M33" s="11"/>
      <c r="N33" s="117" t="s">
        <v>35</v>
      </c>
      <c r="O33" s="117"/>
      <c r="P33" s="117"/>
      <c r="Q33" s="117"/>
    </row>
    <row r="34" spans="1:17" hidden="1" x14ac:dyDescent="0.3"/>
    <row r="35" spans="1:17" hidden="1" x14ac:dyDescent="0.3"/>
    <row r="36" spans="1:17" ht="25.2" hidden="1" thickBot="1" x14ac:dyDescent="0.35">
      <c r="B36" s="136" t="s">
        <v>36</v>
      </c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8"/>
    </row>
    <row r="37" spans="1:17" ht="25.2" hidden="1" thickBot="1" x14ac:dyDescent="0.45">
      <c r="B37" s="121" t="s">
        <v>0</v>
      </c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3"/>
    </row>
    <row r="38" spans="1:17" ht="18" hidden="1" thickBot="1" x14ac:dyDescent="0.35">
      <c r="B38" s="124" t="s">
        <v>37</v>
      </c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6"/>
    </row>
    <row r="39" spans="1:17" hidden="1" x14ac:dyDescent="0.3">
      <c r="B39" s="127" t="s">
        <v>2</v>
      </c>
      <c r="C39" s="130" t="s">
        <v>3</v>
      </c>
      <c r="D39" s="131"/>
      <c r="E39" s="132"/>
      <c r="F39" s="130" t="s">
        <v>4</v>
      </c>
      <c r="G39" s="131"/>
      <c r="H39" s="132"/>
      <c r="I39" s="130" t="s">
        <v>5</v>
      </c>
      <c r="J39" s="131"/>
      <c r="K39" s="132"/>
      <c r="L39" s="130" t="s">
        <v>6</v>
      </c>
      <c r="M39" s="131"/>
      <c r="N39" s="132"/>
    </row>
    <row r="40" spans="1:17" ht="78.75" hidden="1" customHeight="1" thickBot="1" x14ac:dyDescent="0.35">
      <c r="B40" s="128"/>
      <c r="C40" s="133"/>
      <c r="D40" s="134"/>
      <c r="E40" s="135"/>
      <c r="F40" s="133"/>
      <c r="G40" s="134"/>
      <c r="H40" s="135"/>
      <c r="I40" s="133"/>
      <c r="J40" s="134"/>
      <c r="K40" s="135"/>
      <c r="L40" s="133"/>
      <c r="M40" s="134"/>
      <c r="N40" s="135"/>
    </row>
    <row r="41" spans="1:17" ht="15.6" hidden="1" thickBot="1" x14ac:dyDescent="0.35">
      <c r="B41" s="128"/>
      <c r="C41" s="118">
        <v>1</v>
      </c>
      <c r="D41" s="119"/>
      <c r="E41" s="120"/>
      <c r="F41" s="118">
        <v>2</v>
      </c>
      <c r="G41" s="119"/>
      <c r="H41" s="120"/>
      <c r="I41" s="118">
        <v>3</v>
      </c>
      <c r="J41" s="119"/>
      <c r="K41" s="120"/>
      <c r="L41" s="118">
        <v>4</v>
      </c>
      <c r="M41" s="119"/>
      <c r="N41" s="120"/>
    </row>
    <row r="42" spans="1:17" ht="28.2" hidden="1" thickBot="1" x14ac:dyDescent="0.35">
      <c r="B42" s="129"/>
      <c r="C42" s="14" t="s">
        <v>8</v>
      </c>
      <c r="D42" s="14" t="s">
        <v>9</v>
      </c>
      <c r="E42" s="15" t="s">
        <v>38</v>
      </c>
      <c r="F42" s="14" t="s">
        <v>8</v>
      </c>
      <c r="G42" s="14" t="s">
        <v>9</v>
      </c>
      <c r="H42" s="15" t="s">
        <v>38</v>
      </c>
      <c r="I42" s="14" t="s">
        <v>8</v>
      </c>
      <c r="J42" s="14" t="s">
        <v>9</v>
      </c>
      <c r="K42" s="15" t="s">
        <v>38</v>
      </c>
      <c r="L42" s="14" t="s">
        <v>8</v>
      </c>
      <c r="M42" s="14" t="s">
        <v>9</v>
      </c>
      <c r="N42" s="15" t="s">
        <v>38</v>
      </c>
    </row>
    <row r="43" spans="1:17" s="7" customFormat="1" ht="25.2" hidden="1" x14ac:dyDescent="0.5">
      <c r="A43" s="8"/>
      <c r="B43" s="16" t="s">
        <v>11</v>
      </c>
      <c r="C43" s="17">
        <v>25428965.5</v>
      </c>
      <c r="D43" s="18">
        <f>[4]Disbursement!D72</f>
        <v>17728904.255249999</v>
      </c>
      <c r="E43" s="19">
        <f>D43/C43</f>
        <v>0.69719329538789143</v>
      </c>
      <c r="F43" s="20">
        <v>16075345.5</v>
      </c>
      <c r="G43" s="21">
        <f>[4]Disbursement!R72</f>
        <v>16370131.42327</v>
      </c>
      <c r="H43" s="22">
        <f>G43/F43</f>
        <v>1.0183377659453727</v>
      </c>
      <c r="I43" s="23">
        <v>8118045</v>
      </c>
      <c r="J43" s="24">
        <f>[4]Disbursement!AJ72</f>
        <v>5337908</v>
      </c>
      <c r="K43" s="22">
        <f t="shared" ref="K43:K65" si="6">J43/I43</f>
        <v>0.65753614324631116</v>
      </c>
      <c r="L43" s="23">
        <v>49622356</v>
      </c>
      <c r="M43" s="25">
        <f>[4]Disbursement!AL72</f>
        <v>39430956.79152</v>
      </c>
      <c r="N43" s="26">
        <f t="shared" ref="N43:N65" si="7">M43/L43</f>
        <v>0.79462081146489694</v>
      </c>
      <c r="O43" s="8"/>
      <c r="P43" s="8"/>
    </row>
    <row r="44" spans="1:17" ht="25.2" hidden="1" x14ac:dyDescent="0.5">
      <c r="A44" s="8"/>
      <c r="B44" s="16" t="s">
        <v>12</v>
      </c>
      <c r="C44" s="27">
        <v>20825000</v>
      </c>
      <c r="D44" s="28">
        <f>[4]Disbursement!D145</f>
        <v>18069964</v>
      </c>
      <c r="E44" s="19">
        <f t="shared" ref="E44:E65" si="8">D44/C44</f>
        <v>0.86770535414165662</v>
      </c>
      <c r="F44" s="20">
        <v>1780000</v>
      </c>
      <c r="G44" s="29">
        <f>[4]Disbursement!R145</f>
        <v>1552202</v>
      </c>
      <c r="H44" s="22">
        <f t="shared" ref="H44:H65" si="9">G44/F44</f>
        <v>0.87202359550561803</v>
      </c>
      <c r="I44" s="23">
        <v>3595000</v>
      </c>
      <c r="J44" s="30">
        <f>[4]Disbursement!AJ145</f>
        <v>2783636.75</v>
      </c>
      <c r="K44" s="22">
        <f t="shared" si="6"/>
        <v>0.77430785813630043</v>
      </c>
      <c r="L44" s="23">
        <v>26200000</v>
      </c>
      <c r="M44" s="25">
        <f>[4]Disbursement!AL145</f>
        <v>22405802.75</v>
      </c>
      <c r="N44" s="26">
        <f t="shared" si="7"/>
        <v>0.85518331106870227</v>
      </c>
      <c r="O44" s="8"/>
      <c r="P44" s="8"/>
    </row>
    <row r="45" spans="1:17" ht="25.2" hidden="1" x14ac:dyDescent="0.5">
      <c r="A45" s="8"/>
      <c r="B45" s="16" t="s">
        <v>13</v>
      </c>
      <c r="C45" s="27">
        <v>30288683</v>
      </c>
      <c r="D45" s="28">
        <f>[4]Disbursement!D218</f>
        <v>27633317</v>
      </c>
      <c r="E45" s="19">
        <f t="shared" si="8"/>
        <v>0.91233141434376663</v>
      </c>
      <c r="F45" s="20">
        <v>6596216.0999999996</v>
      </c>
      <c r="G45" s="29">
        <f>[4]Disbursement!R218</f>
        <v>6087714</v>
      </c>
      <c r="H45" s="22">
        <f t="shared" si="9"/>
        <v>0.92291003019140028</v>
      </c>
      <c r="I45" s="23">
        <v>12781387.5</v>
      </c>
      <c r="J45" s="30">
        <f>[4]Disbursement!AJ218</f>
        <v>10111124</v>
      </c>
      <c r="K45" s="22">
        <f t="shared" si="6"/>
        <v>0.79108187589179968</v>
      </c>
      <c r="L45" s="23">
        <v>49666286.599999994</v>
      </c>
      <c r="M45" s="25">
        <f>[4]Disbursement!AL218</f>
        <v>43832155</v>
      </c>
      <c r="N45" s="26">
        <f t="shared" si="7"/>
        <v>0.88253336419155615</v>
      </c>
      <c r="O45" s="8"/>
      <c r="P45" s="8"/>
    </row>
    <row r="46" spans="1:17" ht="25.2" hidden="1" x14ac:dyDescent="0.5">
      <c r="A46" s="8"/>
      <c r="B46" s="16" t="s">
        <v>14</v>
      </c>
      <c r="C46" s="27">
        <v>15526000</v>
      </c>
      <c r="D46" s="28">
        <f>[4]Disbursement!D291</f>
        <v>17287928.469999999</v>
      </c>
      <c r="E46" s="19">
        <f t="shared" si="8"/>
        <v>1.113482446863326</v>
      </c>
      <c r="F46" s="20">
        <v>3495000</v>
      </c>
      <c r="G46" s="29">
        <f>[4]Disbursement!R291</f>
        <v>1927524.44</v>
      </c>
      <c r="H46" s="22">
        <f t="shared" si="9"/>
        <v>0.55150913876967089</v>
      </c>
      <c r="I46" s="23">
        <v>1065013.175</v>
      </c>
      <c r="J46" s="30">
        <f>[4]Disbursement!AJ291</f>
        <v>1411162.63</v>
      </c>
      <c r="K46" s="22">
        <f t="shared" si="6"/>
        <v>1.325018941667083</v>
      </c>
      <c r="L46" s="23">
        <v>20086013.175000001</v>
      </c>
      <c r="M46" s="25">
        <f>[4]Disbursement!AL291</f>
        <v>20626615.539999999</v>
      </c>
      <c r="N46" s="26">
        <f t="shared" si="7"/>
        <v>1.0269143687346007</v>
      </c>
      <c r="O46" s="8"/>
      <c r="P46" s="8"/>
    </row>
    <row r="47" spans="1:17" ht="25.2" hidden="1" x14ac:dyDescent="0.5">
      <c r="A47" s="8"/>
      <c r="B47" s="16" t="s">
        <v>16</v>
      </c>
      <c r="C47" s="27">
        <v>20416382.158024997</v>
      </c>
      <c r="D47" s="28">
        <f>[4]Disbursement!D364</f>
        <v>18915093</v>
      </c>
      <c r="E47" s="19">
        <f t="shared" si="8"/>
        <v>0.92646644511231924</v>
      </c>
      <c r="F47" s="20">
        <v>3568452.5</v>
      </c>
      <c r="G47" s="29">
        <f>[4]Disbursement!R364</f>
        <v>3139454</v>
      </c>
      <c r="H47" s="22">
        <f t="shared" si="9"/>
        <v>0.87978024087472095</v>
      </c>
      <c r="I47" s="23">
        <v>1302000.0634999999</v>
      </c>
      <c r="J47" s="30">
        <f>[4]Disbursement!AJ364</f>
        <v>624398.5</v>
      </c>
      <c r="K47" s="22">
        <f t="shared" si="6"/>
        <v>0.47956871701028148</v>
      </c>
      <c r="L47" s="23">
        <v>25286834.721525002</v>
      </c>
      <c r="M47" s="25">
        <f>[4]Disbursement!AL364</f>
        <v>22678945.5</v>
      </c>
      <c r="N47" s="26">
        <f t="shared" si="7"/>
        <v>0.89686770802891047</v>
      </c>
      <c r="O47" s="8"/>
      <c r="P47" s="8"/>
    </row>
    <row r="48" spans="1:17" ht="25.2" hidden="1" x14ac:dyDescent="0.5">
      <c r="A48" s="8"/>
      <c r="B48" s="16" t="s">
        <v>15</v>
      </c>
      <c r="C48" s="27">
        <v>20816750</v>
      </c>
      <c r="D48" s="28">
        <f>[4]Disbursement!D437</f>
        <v>9711429</v>
      </c>
      <c r="E48" s="19">
        <f t="shared" si="8"/>
        <v>0.46651994187373147</v>
      </c>
      <c r="F48" s="20">
        <v>6003030</v>
      </c>
      <c r="G48" s="29">
        <f>[4]Disbursement!R437</f>
        <v>6819539</v>
      </c>
      <c r="H48" s="22">
        <f t="shared" si="9"/>
        <v>1.1360161451800175</v>
      </c>
      <c r="I48" s="23">
        <v>3626510</v>
      </c>
      <c r="J48" s="30">
        <f>[4]Disbursement!AJ437</f>
        <v>324623</v>
      </c>
      <c r="K48" s="22">
        <f t="shared" si="6"/>
        <v>8.9513885250557701E-2</v>
      </c>
      <c r="L48" s="23">
        <v>30446290</v>
      </c>
      <c r="M48" s="25">
        <f>[4]Disbursement!AL437</f>
        <v>16855591</v>
      </c>
      <c r="N48" s="26">
        <f t="shared" si="7"/>
        <v>0.55361723875059987</v>
      </c>
      <c r="O48" s="8"/>
      <c r="P48" s="8"/>
    </row>
    <row r="49" spans="1:16" ht="25.2" hidden="1" x14ac:dyDescent="0.5">
      <c r="A49" s="8"/>
      <c r="B49" s="16" t="s">
        <v>17</v>
      </c>
      <c r="C49" s="27">
        <v>33376252.24492</v>
      </c>
      <c r="D49" s="28">
        <f>[4]Disbursement!D510</f>
        <v>26953560</v>
      </c>
      <c r="E49" s="19">
        <f t="shared" si="8"/>
        <v>0.80756700309581464</v>
      </c>
      <c r="F49" s="20">
        <v>5437497.9630000005</v>
      </c>
      <c r="G49" s="29">
        <f>[4]Disbursement!R510</f>
        <v>3034138</v>
      </c>
      <c r="H49" s="22">
        <f t="shared" si="9"/>
        <v>0.55800259984391642</v>
      </c>
      <c r="I49" s="23">
        <v>2509999.7599999998</v>
      </c>
      <c r="J49" s="30">
        <f>[4]Disbursement!AJ510</f>
        <v>2127112</v>
      </c>
      <c r="K49" s="22">
        <f t="shared" si="6"/>
        <v>0.84745506111124103</v>
      </c>
      <c r="L49" s="23">
        <v>41323749.967920005</v>
      </c>
      <c r="M49" s="25">
        <f>[4]Disbursement!AL510</f>
        <v>32114810</v>
      </c>
      <c r="N49" s="26">
        <f t="shared" si="7"/>
        <v>0.77715139659229893</v>
      </c>
      <c r="O49" s="8"/>
      <c r="P49" s="8"/>
    </row>
    <row r="50" spans="1:16" ht="25.2" hidden="1" x14ac:dyDescent="0.5">
      <c r="A50" s="8"/>
      <c r="B50" s="16" t="s">
        <v>18</v>
      </c>
      <c r="C50" s="27">
        <v>16991124</v>
      </c>
      <c r="D50" s="28">
        <f>[4]Disbursement!D583</f>
        <v>10567606</v>
      </c>
      <c r="E50" s="19">
        <f t="shared" si="8"/>
        <v>0.62194861269919521</v>
      </c>
      <c r="F50" s="20">
        <v>4381706</v>
      </c>
      <c r="G50" s="29">
        <f>[4]Disbursement!R583</f>
        <v>3428224</v>
      </c>
      <c r="H50" s="22">
        <f t="shared" si="9"/>
        <v>0.78239480238975412</v>
      </c>
      <c r="I50" s="23">
        <v>1548107.5</v>
      </c>
      <c r="J50" s="30">
        <f>[4]Disbursement!AJ583</f>
        <v>402895</v>
      </c>
      <c r="K50" s="22">
        <f t="shared" si="6"/>
        <v>0.26025001493759314</v>
      </c>
      <c r="L50" s="23">
        <v>22920937.5</v>
      </c>
      <c r="M50" s="25">
        <f>[4]Disbursement!AL583</f>
        <v>14398725</v>
      </c>
      <c r="N50" s="26">
        <f t="shared" si="7"/>
        <v>0.6281909280543172</v>
      </c>
      <c r="O50" s="8"/>
      <c r="P50" s="8"/>
    </row>
    <row r="51" spans="1:16" ht="25.2" hidden="1" x14ac:dyDescent="0.5">
      <c r="A51" s="8"/>
      <c r="B51" s="16" t="s">
        <v>19</v>
      </c>
      <c r="C51" s="27">
        <v>53217200</v>
      </c>
      <c r="D51" s="28">
        <f>[4]Disbursement!D656</f>
        <v>20478554.147840001</v>
      </c>
      <c r="E51" s="19">
        <f t="shared" si="8"/>
        <v>0.38481081582345561</v>
      </c>
      <c r="F51" s="20">
        <v>8752150</v>
      </c>
      <c r="G51" s="29">
        <f>[4]Disbursement!R656</f>
        <v>12191675.647</v>
      </c>
      <c r="H51" s="22">
        <f t="shared" si="9"/>
        <v>1.3929920816028061</v>
      </c>
      <c r="I51" s="23">
        <v>5568500</v>
      </c>
      <c r="J51" s="30">
        <f>[4]Disbursement!AJ656</f>
        <v>5665376.0490000006</v>
      </c>
      <c r="K51" s="22">
        <f t="shared" si="6"/>
        <v>1.017397153452456</v>
      </c>
      <c r="L51" s="23">
        <v>67537850</v>
      </c>
      <c r="M51" s="25">
        <f>[4]Disbursement!AL656</f>
        <v>38335605.843839996</v>
      </c>
      <c r="N51" s="26">
        <f t="shared" si="7"/>
        <v>0.56761661562871779</v>
      </c>
      <c r="O51" s="8"/>
      <c r="P51" s="8"/>
    </row>
    <row r="52" spans="1:16" ht="25.2" hidden="1" x14ac:dyDescent="0.5">
      <c r="A52" s="8"/>
      <c r="B52" s="16" t="s">
        <v>20</v>
      </c>
      <c r="C52" s="27">
        <v>34117750</v>
      </c>
      <c r="D52" s="28">
        <f>[4]Disbursement!D729</f>
        <v>16849673.039209999</v>
      </c>
      <c r="E52" s="19">
        <f t="shared" si="8"/>
        <v>0.49386823689164727</v>
      </c>
      <c r="F52" s="20">
        <v>16738000</v>
      </c>
      <c r="G52" s="29">
        <f>[4]Disbursement!R729</f>
        <v>22624038.576469198</v>
      </c>
      <c r="H52" s="22">
        <f t="shared" si="9"/>
        <v>1.3516572216793641</v>
      </c>
      <c r="I52" s="23">
        <v>15181257.673749998</v>
      </c>
      <c r="J52" s="30">
        <f>[4]Disbursement!AJ729</f>
        <v>14976487.113</v>
      </c>
      <c r="K52" s="22">
        <f t="shared" si="6"/>
        <v>0.98651162076617216</v>
      </c>
      <c r="L52" s="23">
        <v>66037007.673749991</v>
      </c>
      <c r="M52" s="25">
        <f>[4]Disbursement!AL729</f>
        <v>54450198.728679202</v>
      </c>
      <c r="N52" s="26">
        <f t="shared" si="7"/>
        <v>0.82454067267380748</v>
      </c>
      <c r="O52" s="8"/>
      <c r="P52" s="8"/>
    </row>
    <row r="53" spans="1:16" s="7" customFormat="1" ht="25.2" hidden="1" x14ac:dyDescent="0.5">
      <c r="A53" s="8"/>
      <c r="B53" s="16" t="s">
        <v>21</v>
      </c>
      <c r="C53" s="27">
        <v>21684011.5</v>
      </c>
      <c r="D53" s="28">
        <f>[4]Disbursement!D802</f>
        <v>20493496.537189998</v>
      </c>
      <c r="E53" s="19">
        <f t="shared" si="8"/>
        <v>0.94509710701776739</v>
      </c>
      <c r="F53" s="20">
        <v>7688004.5</v>
      </c>
      <c r="G53" s="29">
        <f>[4]Disbursement!R802</f>
        <v>6094709.2774400003</v>
      </c>
      <c r="H53" s="22">
        <f t="shared" si="9"/>
        <v>0.79275568548899789</v>
      </c>
      <c r="I53" s="23">
        <v>5500035.5</v>
      </c>
      <c r="J53" s="30">
        <f>[4]Disbursement!AJ802</f>
        <v>1825096.5649999999</v>
      </c>
      <c r="K53" s="22">
        <f t="shared" si="6"/>
        <v>0.33183359725587225</v>
      </c>
      <c r="L53" s="23">
        <v>34872051.5</v>
      </c>
      <c r="M53" s="25">
        <f>[4]Disbursement!AL802</f>
        <v>28413302.379629999</v>
      </c>
      <c r="N53" s="26">
        <f t="shared" si="7"/>
        <v>0.8147872338290737</v>
      </c>
      <c r="O53" s="8"/>
      <c r="P53" s="8"/>
    </row>
    <row r="54" spans="1:16" s="7" customFormat="1" ht="25.2" hidden="1" x14ac:dyDescent="0.5">
      <c r="A54" s="8"/>
      <c r="B54" s="16" t="s">
        <v>22</v>
      </c>
      <c r="C54" s="27">
        <v>88825226.5</v>
      </c>
      <c r="D54" s="28">
        <f>[4]Disbursement!D875</f>
        <v>39860456</v>
      </c>
      <c r="E54" s="19">
        <f t="shared" si="8"/>
        <v>0.44875152668482077</v>
      </c>
      <c r="F54" s="20">
        <v>81597500</v>
      </c>
      <c r="G54" s="29">
        <f>[4]Disbursement!R875</f>
        <v>162848348</v>
      </c>
      <c r="H54" s="22">
        <f t="shared" si="9"/>
        <v>1.9957516835687368</v>
      </c>
      <c r="I54" s="23">
        <v>73492550</v>
      </c>
      <c r="J54" s="30">
        <f>[4]Disbursement!AJ875</f>
        <v>19250130</v>
      </c>
      <c r="K54" s="22">
        <f t="shared" si="6"/>
        <v>0.26193308029181189</v>
      </c>
      <c r="L54" s="23">
        <v>243915276.5</v>
      </c>
      <c r="M54" s="25">
        <f>[4]Disbursement!AL875</f>
        <v>221958934</v>
      </c>
      <c r="N54" s="26">
        <f t="shared" si="7"/>
        <v>0.90998373363465823</v>
      </c>
      <c r="O54" s="8"/>
      <c r="P54" s="8"/>
    </row>
    <row r="55" spans="1:16" ht="25.2" hidden="1" x14ac:dyDescent="0.5">
      <c r="A55" s="8"/>
      <c r="B55" s="16" t="s">
        <v>23</v>
      </c>
      <c r="C55" s="27">
        <v>23196248</v>
      </c>
      <c r="D55" s="28">
        <f>[4]Disbursement!D948</f>
        <v>18899949</v>
      </c>
      <c r="E55" s="19">
        <f t="shared" si="8"/>
        <v>0.81478474449833438</v>
      </c>
      <c r="F55" s="20">
        <v>3424600</v>
      </c>
      <c r="G55" s="29">
        <f>[4]Disbursement!R948</f>
        <v>2256681</v>
      </c>
      <c r="H55" s="22">
        <f t="shared" si="9"/>
        <v>0.65896192256029906</v>
      </c>
      <c r="I55" s="23">
        <v>1214850</v>
      </c>
      <c r="J55" s="30">
        <f>[4]Disbursement!AJ948</f>
        <v>387339</v>
      </c>
      <c r="K55" s="22">
        <f t="shared" si="6"/>
        <v>0.31883689344363503</v>
      </c>
      <c r="L55" s="23">
        <v>27835698</v>
      </c>
      <c r="M55" s="25">
        <f>[4]Disbursement!AL948</f>
        <v>21543969</v>
      </c>
      <c r="N55" s="26">
        <f t="shared" si="7"/>
        <v>0.77396905944302175</v>
      </c>
      <c r="O55" s="8"/>
      <c r="P55" s="8"/>
    </row>
    <row r="56" spans="1:16" ht="25.2" hidden="1" x14ac:dyDescent="0.5">
      <c r="A56" s="8"/>
      <c r="B56" s="16" t="s">
        <v>24</v>
      </c>
      <c r="C56" s="27">
        <v>36251900</v>
      </c>
      <c r="D56" s="28">
        <f>[4]Disbursement!D1021</f>
        <v>23763327</v>
      </c>
      <c r="E56" s="19">
        <f t="shared" si="8"/>
        <v>0.65550569763239996</v>
      </c>
      <c r="F56" s="20">
        <v>9204523</v>
      </c>
      <c r="G56" s="29">
        <f>[4]Disbursement!R1021</f>
        <v>5569435</v>
      </c>
      <c r="H56" s="22">
        <f t="shared" si="9"/>
        <v>0.6050758958394693</v>
      </c>
      <c r="I56" s="23">
        <v>4211200</v>
      </c>
      <c r="J56" s="30">
        <f>[4]Disbursement!AJ1021</f>
        <v>339441</v>
      </c>
      <c r="K56" s="22">
        <f t="shared" si="6"/>
        <v>8.0604340805471131E-2</v>
      </c>
      <c r="L56" s="23">
        <v>49667623</v>
      </c>
      <c r="M56" s="25">
        <f>[4]Disbursement!AL1021</f>
        <v>29672203</v>
      </c>
      <c r="N56" s="26">
        <f t="shared" si="7"/>
        <v>0.59741540278664029</v>
      </c>
      <c r="O56" s="8"/>
      <c r="P56" s="8"/>
    </row>
    <row r="57" spans="1:16" ht="25.2" hidden="1" x14ac:dyDescent="0.5">
      <c r="A57" s="8"/>
      <c r="B57" s="16" t="s">
        <v>30</v>
      </c>
      <c r="C57" s="27">
        <v>15963649.349774571</v>
      </c>
      <c r="D57" s="28">
        <f>[4]Disbursement!D1094</f>
        <v>6232132</v>
      </c>
      <c r="E57" s="19">
        <f t="shared" si="8"/>
        <v>0.39039519494882957</v>
      </c>
      <c r="F57" s="20">
        <v>9598784.4701554216</v>
      </c>
      <c r="G57" s="29">
        <f>[4]Disbursement!R1094</f>
        <v>8629048.7699999996</v>
      </c>
      <c r="H57" s="22">
        <f t="shared" si="9"/>
        <v>0.89897307277077343</v>
      </c>
      <c r="I57" s="23">
        <v>5692800.1350585762</v>
      </c>
      <c r="J57" s="30">
        <f>[4]Disbursement!AJ1094</f>
        <v>1881522</v>
      </c>
      <c r="K57" s="22">
        <f t="shared" si="6"/>
        <v>0.33050905623979721</v>
      </c>
      <c r="L57" s="23">
        <v>31255234.178103574</v>
      </c>
      <c r="M57" s="25">
        <f>[4]Disbursement!AL1094</f>
        <v>16742702.77</v>
      </c>
      <c r="N57" s="26">
        <f t="shared" si="7"/>
        <v>0.5356767661567996</v>
      </c>
      <c r="O57" s="8"/>
      <c r="P57" s="8"/>
    </row>
    <row r="58" spans="1:16" ht="25.2" hidden="1" x14ac:dyDescent="0.5">
      <c r="A58" s="8"/>
      <c r="B58" s="16" t="s">
        <v>39</v>
      </c>
      <c r="C58" s="27">
        <v>19902693.5</v>
      </c>
      <c r="D58" s="28">
        <f>[4]Disbursement!D1167</f>
        <v>17947091</v>
      </c>
      <c r="E58" s="19">
        <f t="shared" si="8"/>
        <v>0.9017418170058239</v>
      </c>
      <c r="F58" s="20">
        <v>774720</v>
      </c>
      <c r="G58" s="29">
        <f>[4]Disbursement!R1167</f>
        <v>1579907</v>
      </c>
      <c r="H58" s="22">
        <f t="shared" si="9"/>
        <v>2.0393264663362247</v>
      </c>
      <c r="I58" s="23">
        <v>900726.5</v>
      </c>
      <c r="J58" s="30">
        <f>[4]Disbursement!AJ1167</f>
        <v>1724952</v>
      </c>
      <c r="K58" s="22">
        <f t="shared" si="6"/>
        <v>1.9150674483319854</v>
      </c>
      <c r="L58" s="23">
        <v>21578140</v>
      </c>
      <c r="M58" s="25">
        <f>[4]Disbursement!AL1167</f>
        <v>21251950</v>
      </c>
      <c r="N58" s="26">
        <f t="shared" si="7"/>
        <v>0.98488331246344685</v>
      </c>
      <c r="O58" s="8"/>
      <c r="P58" s="8"/>
    </row>
    <row r="59" spans="1:16" ht="25.2" hidden="1" x14ac:dyDescent="0.5">
      <c r="A59" s="8"/>
      <c r="B59" s="16" t="s">
        <v>31</v>
      </c>
      <c r="C59" s="27">
        <v>15532600</v>
      </c>
      <c r="D59" s="28">
        <f>[4]Disbursement!D1240</f>
        <v>6306491</v>
      </c>
      <c r="E59" s="19">
        <f t="shared" si="8"/>
        <v>0.40601644283635707</v>
      </c>
      <c r="F59" s="20">
        <v>3764400</v>
      </c>
      <c r="G59" s="29">
        <f>[4]Disbursement!R1240</f>
        <v>2354978</v>
      </c>
      <c r="H59" s="22">
        <f t="shared" si="9"/>
        <v>0.62559186058867278</v>
      </c>
      <c r="I59" s="23">
        <v>4046000</v>
      </c>
      <c r="J59" s="30">
        <f>[4]Disbursement!AJ1240</f>
        <v>612544</v>
      </c>
      <c r="K59" s="22">
        <f t="shared" si="6"/>
        <v>0.15139495798319327</v>
      </c>
      <c r="L59" s="23">
        <v>23343000</v>
      </c>
      <c r="M59" s="25">
        <f>[4]Disbursement!AL1240</f>
        <v>9274013</v>
      </c>
      <c r="N59" s="26">
        <f t="shared" si="7"/>
        <v>0.39729310714132715</v>
      </c>
      <c r="O59" s="8"/>
      <c r="P59" s="8"/>
    </row>
    <row r="60" spans="1:16" ht="25.2" hidden="1" x14ac:dyDescent="0.5">
      <c r="A60" s="8"/>
      <c r="B60" s="16" t="s">
        <v>26</v>
      </c>
      <c r="C60" s="31">
        <v>3535550</v>
      </c>
      <c r="D60" s="32">
        <f>[4]Disbursement!D1313</f>
        <v>2300221</v>
      </c>
      <c r="E60" s="19">
        <f t="shared" si="8"/>
        <v>0.65059778535164259</v>
      </c>
      <c r="F60" s="20">
        <v>2616750</v>
      </c>
      <c r="G60" s="33">
        <f>[4]Disbursement!R1313</f>
        <v>2376607</v>
      </c>
      <c r="H60" s="22">
        <f t="shared" si="9"/>
        <v>0.90822852775389318</v>
      </c>
      <c r="I60" s="23">
        <v>820911</v>
      </c>
      <c r="J60" s="34">
        <f>[4]Disbursement!AJ1313</f>
        <v>341451</v>
      </c>
      <c r="K60" s="22">
        <f t="shared" si="6"/>
        <v>0.4159415576109956</v>
      </c>
      <c r="L60" s="23">
        <v>6973211</v>
      </c>
      <c r="M60" s="35">
        <f>[4]Disbursement!AL1313</f>
        <v>5018279</v>
      </c>
      <c r="N60" s="26">
        <f t="shared" si="7"/>
        <v>0.71965110477798533</v>
      </c>
      <c r="O60" s="8"/>
      <c r="P60" s="8"/>
    </row>
    <row r="61" spans="1:16" s="36" customFormat="1" ht="25.2" hidden="1" x14ac:dyDescent="0.5">
      <c r="B61" s="16" t="s">
        <v>27</v>
      </c>
      <c r="C61" s="27">
        <v>55578533</v>
      </c>
      <c r="D61" s="27">
        <f>[4]Disbursement!D1386</f>
        <v>41206477.827604949</v>
      </c>
      <c r="E61" s="27">
        <f t="shared" si="8"/>
        <v>0.74140995818664279</v>
      </c>
      <c r="F61" s="20">
        <v>9688347.5</v>
      </c>
      <c r="G61" s="37">
        <f>'[5]ACP Disbursement'!$S$69</f>
        <v>18821409.443118967</v>
      </c>
      <c r="H61" s="38">
        <f t="shared" si="9"/>
        <v>1.9426852146993041</v>
      </c>
      <c r="I61" s="23">
        <v>19473025.5</v>
      </c>
      <c r="J61" s="39">
        <v>14322442.6912024</v>
      </c>
      <c r="K61" s="38">
        <f t="shared" si="6"/>
        <v>0.73550166568633113</v>
      </c>
      <c r="L61" s="23">
        <v>84739906</v>
      </c>
      <c r="M61" s="40">
        <f>'[5]ACP Disbursement'!$AN$69</f>
        <v>74350329.961926311</v>
      </c>
      <c r="N61" s="41">
        <f t="shared" si="7"/>
        <v>0.8773945295847545</v>
      </c>
    </row>
    <row r="62" spans="1:16" ht="25.2" hidden="1" x14ac:dyDescent="0.5">
      <c r="A62" s="8"/>
      <c r="B62" s="16" t="s">
        <v>40</v>
      </c>
      <c r="C62" s="42">
        <v>13504350</v>
      </c>
      <c r="D62" s="43">
        <f>[4]Disbursement!D1459</f>
        <v>6994533</v>
      </c>
      <c r="E62" s="19">
        <f t="shared" si="8"/>
        <v>0.51794666163125214</v>
      </c>
      <c r="F62" s="20">
        <v>3397300</v>
      </c>
      <c r="G62" s="44">
        <f>[4]Disbursement!R1459</f>
        <v>2053249</v>
      </c>
      <c r="H62" s="22">
        <f t="shared" si="9"/>
        <v>0.60437671091749334</v>
      </c>
      <c r="I62" s="23">
        <v>2144300</v>
      </c>
      <c r="J62" s="45">
        <f>[4]Disbursement!AJ1459</f>
        <v>728107.2</v>
      </c>
      <c r="K62" s="22">
        <f t="shared" si="6"/>
        <v>0.33955472648416729</v>
      </c>
      <c r="L62" s="23">
        <v>19045950</v>
      </c>
      <c r="M62" s="46">
        <f>[4]Disbursement!AL1459</f>
        <v>9775889.1999999993</v>
      </c>
      <c r="N62" s="26">
        <f t="shared" si="7"/>
        <v>0.51327915908631494</v>
      </c>
      <c r="O62" s="8"/>
      <c r="P62" s="8"/>
    </row>
    <row r="63" spans="1:16" ht="25.2" hidden="1" x14ac:dyDescent="0.5">
      <c r="A63" s="8"/>
      <c r="B63" s="16" t="s">
        <v>29</v>
      </c>
      <c r="C63" s="27">
        <v>58504885</v>
      </c>
      <c r="D63" s="28">
        <f>[4]Disbursement!D1532</f>
        <v>21949072</v>
      </c>
      <c r="E63" s="19">
        <f t="shared" si="8"/>
        <v>0.37516648396112562</v>
      </c>
      <c r="F63" s="20">
        <v>6853562</v>
      </c>
      <c r="G63" s="29">
        <f>[4]Disbursement!R1532</f>
        <v>8274470</v>
      </c>
      <c r="H63" s="22">
        <f t="shared" si="9"/>
        <v>1.2073240163290271</v>
      </c>
      <c r="I63" s="23">
        <v>6222259.5</v>
      </c>
      <c r="J63" s="30">
        <f>[4]Disbursement!AJ1532</f>
        <v>1478202</v>
      </c>
      <c r="K63" s="22">
        <f t="shared" si="6"/>
        <v>0.23756675529202856</v>
      </c>
      <c r="L63" s="23">
        <v>71580706.5</v>
      </c>
      <c r="M63" s="25">
        <f>[4]Disbursement!AL1532</f>
        <v>31701744</v>
      </c>
      <c r="N63" s="26">
        <f t="shared" si="7"/>
        <v>0.44288112747252639</v>
      </c>
      <c r="O63" s="8"/>
      <c r="P63" s="8"/>
    </row>
    <row r="64" spans="1:16" ht="25.2" hidden="1" x14ac:dyDescent="0.5">
      <c r="A64" s="8"/>
      <c r="B64" s="47" t="s">
        <v>32</v>
      </c>
      <c r="C64" s="31">
        <v>30704396</v>
      </c>
      <c r="D64" s="32">
        <f>[4]Disbursement!D1605</f>
        <v>21218434</v>
      </c>
      <c r="E64" s="48">
        <f t="shared" si="8"/>
        <v>0.69105524824523501</v>
      </c>
      <c r="F64" s="49">
        <v>3381000.5</v>
      </c>
      <c r="G64" s="33">
        <f>[4]Disbursement!R1605</f>
        <v>1923624</v>
      </c>
      <c r="H64" s="50">
        <f t="shared" si="9"/>
        <v>0.56895111373097995</v>
      </c>
      <c r="I64" s="51">
        <v>12275199</v>
      </c>
      <c r="J64" s="34">
        <f>[4]Disbursement!AJ1605</f>
        <v>432196.08</v>
      </c>
      <c r="K64" s="50">
        <f t="shared" si="6"/>
        <v>3.5208885819284885E-2</v>
      </c>
      <c r="L64" s="51">
        <v>46360595.5</v>
      </c>
      <c r="M64" s="35">
        <f>[4]Disbursement!AL1605</f>
        <v>23574254.079999998</v>
      </c>
      <c r="N64" s="52">
        <f t="shared" si="7"/>
        <v>0.50849765465156715</v>
      </c>
      <c r="O64" s="8"/>
      <c r="P64" s="8"/>
    </row>
    <row r="65" spans="1:16" ht="18" hidden="1" x14ac:dyDescent="0.35">
      <c r="A65" s="8"/>
      <c r="B65" s="53" t="s">
        <v>34</v>
      </c>
      <c r="C65" s="27">
        <f>SUM(C43:C64)</f>
        <v>654188149.75271964</v>
      </c>
      <c r="D65" s="27">
        <f>SUM(D43:D64)</f>
        <v>411367709.2770949</v>
      </c>
      <c r="E65" s="54">
        <f t="shared" si="8"/>
        <v>0.62882170738279219</v>
      </c>
      <c r="F65" s="27">
        <f>SUM(F43:F64)</f>
        <v>214816890.03315541</v>
      </c>
      <c r="G65" s="27">
        <f>SUM(G43:G64)</f>
        <v>299957107.57729822</v>
      </c>
      <c r="H65" s="55">
        <f t="shared" si="9"/>
        <v>1.3963385631874758</v>
      </c>
      <c r="I65" s="27">
        <f>SUM(I43:I64)</f>
        <v>191289677.80730858</v>
      </c>
      <c r="J65" s="27">
        <f>SUM(J43:J64)</f>
        <v>87088146.578202397</v>
      </c>
      <c r="K65" s="55">
        <f t="shared" si="6"/>
        <v>0.45526840536544116</v>
      </c>
      <c r="L65" s="27">
        <f>SUM(L43:L64)</f>
        <v>1060294717.8162986</v>
      </c>
      <c r="M65" s="56">
        <f>SUM(M43:M64)</f>
        <v>798406976.54559565</v>
      </c>
      <c r="N65" s="57">
        <f t="shared" si="7"/>
        <v>0.75300476662746485</v>
      </c>
      <c r="O65" s="8"/>
      <c r="P65" s="8"/>
    </row>
    <row r="66" spans="1:16" s="59" customFormat="1" ht="25.2" hidden="1" x14ac:dyDescent="0.5">
      <c r="A66" s="58"/>
      <c r="B66" s="58"/>
      <c r="D66" s="60"/>
      <c r="E66" s="61"/>
      <c r="F66" s="61"/>
      <c r="G66" s="61"/>
      <c r="H66" s="62"/>
      <c r="I66" s="63"/>
      <c r="J66" s="61"/>
      <c r="K66" s="64"/>
      <c r="L66" s="65"/>
      <c r="M66" s="66"/>
      <c r="N66" s="67"/>
      <c r="O66" s="68"/>
      <c r="P66" s="66"/>
    </row>
    <row r="67" spans="1:16" s="69" customFormat="1" ht="18" hidden="1" x14ac:dyDescent="0.35">
      <c r="A67" s="58"/>
      <c r="B67" s="58"/>
      <c r="C67" s="59"/>
      <c r="D67" s="60"/>
      <c r="E67" s="61"/>
      <c r="F67" s="61"/>
      <c r="G67" s="61"/>
      <c r="H67" s="61"/>
      <c r="I67" s="61"/>
      <c r="J67" s="61"/>
      <c r="K67" s="61"/>
      <c r="L67" s="61"/>
      <c r="M67" s="66"/>
      <c r="N67" s="66"/>
      <c r="O67" s="66"/>
      <c r="P67" s="66"/>
    </row>
    <row r="68" spans="1:16" hidden="1" x14ac:dyDescent="0.3">
      <c r="A68" s="8"/>
      <c r="B68" s="8"/>
      <c r="M68" s="8"/>
      <c r="N68" s="36"/>
      <c r="O68" s="8"/>
      <c r="P68" s="8"/>
    </row>
    <row r="69" spans="1:16" hidden="1" x14ac:dyDescent="0.3"/>
    <row r="70" spans="1:16" hidden="1" x14ac:dyDescent="0.3"/>
    <row r="71" spans="1:16" hidden="1" x14ac:dyDescent="0.3"/>
    <row r="72" spans="1:16" hidden="1" x14ac:dyDescent="0.3"/>
    <row r="73" spans="1:16" hidden="1" x14ac:dyDescent="0.3"/>
    <row r="74" spans="1:16" hidden="1" x14ac:dyDescent="0.3"/>
    <row r="75" spans="1:16" hidden="1" x14ac:dyDescent="0.3"/>
    <row r="76" spans="1:16" hidden="1" x14ac:dyDescent="0.3"/>
    <row r="77" spans="1:16" hidden="1" x14ac:dyDescent="0.3"/>
    <row r="78" spans="1:16" hidden="1" x14ac:dyDescent="0.3"/>
    <row r="79" spans="1:16" hidden="1" x14ac:dyDescent="0.3"/>
    <row r="80" spans="1:16" hidden="1" x14ac:dyDescent="0.3"/>
    <row r="81" spans="8:10" hidden="1" x14ac:dyDescent="0.3"/>
    <row r="82" spans="8:10" hidden="1" x14ac:dyDescent="0.3"/>
    <row r="83" spans="8:10" hidden="1" x14ac:dyDescent="0.3"/>
    <row r="84" spans="8:10" ht="18" hidden="1" x14ac:dyDescent="0.35">
      <c r="H84" s="12">
        <f>I84/10000</f>
        <v>533.79079999999999</v>
      </c>
      <c r="I84" s="24">
        <v>5337908</v>
      </c>
      <c r="J84" s="7">
        <f>K84</f>
        <v>0</v>
      </c>
    </row>
    <row r="85" spans="8:10" ht="18" hidden="1" x14ac:dyDescent="0.35">
      <c r="H85" s="12">
        <f t="shared" ref="H85:H105" si="10">I85/10000</f>
        <v>2240.5802749999998</v>
      </c>
      <c r="I85" s="30">
        <v>22405802.75</v>
      </c>
    </row>
    <row r="86" spans="8:10" ht="18" hidden="1" x14ac:dyDescent="0.35">
      <c r="H86" s="12">
        <f t="shared" si="10"/>
        <v>4383.2155000000002</v>
      </c>
      <c r="I86" s="30">
        <v>43832155</v>
      </c>
    </row>
    <row r="87" spans="8:10" ht="18" hidden="1" x14ac:dyDescent="0.35">
      <c r="H87" s="12">
        <f t="shared" si="10"/>
        <v>2062.6615539999998</v>
      </c>
      <c r="I87" s="30">
        <v>20626615.539999999</v>
      </c>
    </row>
    <row r="88" spans="8:10" ht="18" hidden="1" x14ac:dyDescent="0.35">
      <c r="H88" s="12">
        <f t="shared" si="10"/>
        <v>2267.89455</v>
      </c>
      <c r="I88" s="30">
        <v>22678945.5</v>
      </c>
    </row>
    <row r="89" spans="8:10" ht="18" hidden="1" x14ac:dyDescent="0.35">
      <c r="H89" s="12">
        <f t="shared" si="10"/>
        <v>1685.5590999999999</v>
      </c>
      <c r="I89" s="30">
        <v>16855591</v>
      </c>
    </row>
    <row r="90" spans="8:10" ht="18" hidden="1" x14ac:dyDescent="0.35">
      <c r="H90" s="12">
        <f t="shared" si="10"/>
        <v>212.71119999999999</v>
      </c>
      <c r="I90" s="30">
        <v>2127112</v>
      </c>
    </row>
    <row r="91" spans="8:10" ht="18" hidden="1" x14ac:dyDescent="0.35">
      <c r="H91" s="12">
        <f t="shared" si="10"/>
        <v>40.289499999999997</v>
      </c>
      <c r="I91" s="30">
        <v>402895</v>
      </c>
    </row>
    <row r="92" spans="8:10" ht="18" hidden="1" x14ac:dyDescent="0.35">
      <c r="H92" s="12">
        <f t="shared" si="10"/>
        <v>566.53760490000002</v>
      </c>
      <c r="I92" s="30">
        <v>5665376.0490000006</v>
      </c>
    </row>
    <row r="93" spans="8:10" ht="18" hidden="1" x14ac:dyDescent="0.35">
      <c r="H93" s="12">
        <f t="shared" si="10"/>
        <v>1497.6487113000001</v>
      </c>
      <c r="I93" s="30">
        <v>14976487.113</v>
      </c>
    </row>
    <row r="94" spans="8:10" ht="18" hidden="1" x14ac:dyDescent="0.35">
      <c r="H94" s="12">
        <f t="shared" si="10"/>
        <v>182.50965650000001</v>
      </c>
      <c r="I94" s="30">
        <v>1825096.5649999999</v>
      </c>
    </row>
    <row r="95" spans="8:10" ht="18" hidden="1" x14ac:dyDescent="0.35">
      <c r="H95" s="12">
        <f t="shared" si="10"/>
        <v>1925.0129999999999</v>
      </c>
      <c r="I95" s="30">
        <v>19250130</v>
      </c>
    </row>
    <row r="96" spans="8:10" ht="18" hidden="1" x14ac:dyDescent="0.35">
      <c r="H96" s="12">
        <f t="shared" si="10"/>
        <v>38.733899999999998</v>
      </c>
      <c r="I96" s="30">
        <v>387339</v>
      </c>
    </row>
    <row r="97" spans="3:17" ht="18" hidden="1" x14ac:dyDescent="0.35">
      <c r="H97" s="12">
        <f t="shared" si="10"/>
        <v>33.944099999999999</v>
      </c>
      <c r="I97" s="30">
        <v>339441</v>
      </c>
    </row>
    <row r="98" spans="3:17" ht="18" hidden="1" x14ac:dyDescent="0.35">
      <c r="H98" s="12">
        <f t="shared" si="10"/>
        <v>188.15219999999999</v>
      </c>
      <c r="I98" s="30">
        <v>1881522</v>
      </c>
    </row>
    <row r="99" spans="3:17" ht="18" hidden="1" x14ac:dyDescent="0.35">
      <c r="H99" s="12">
        <f t="shared" si="10"/>
        <v>172.49520000000001</v>
      </c>
      <c r="I99" s="30">
        <v>1724952</v>
      </c>
    </row>
    <row r="100" spans="3:17" ht="18" hidden="1" x14ac:dyDescent="0.35">
      <c r="H100" s="12">
        <f t="shared" si="10"/>
        <v>61.254399999999997</v>
      </c>
      <c r="I100" s="30">
        <v>612544</v>
      </c>
    </row>
    <row r="101" spans="3:17" ht="18" hidden="1" x14ac:dyDescent="0.35">
      <c r="H101" s="12">
        <f t="shared" si="10"/>
        <v>34.145099999999999</v>
      </c>
      <c r="I101" s="34">
        <v>341451</v>
      </c>
    </row>
    <row r="102" spans="3:17" ht="17.399999999999999" hidden="1" x14ac:dyDescent="0.3">
      <c r="H102" s="12">
        <f t="shared" si="10"/>
        <v>1555.12339512024</v>
      </c>
      <c r="I102" s="70">
        <v>15551233.9512024</v>
      </c>
    </row>
    <row r="103" spans="3:17" ht="18" hidden="1" x14ac:dyDescent="0.35">
      <c r="H103" s="12">
        <f t="shared" si="10"/>
        <v>72.810719999999989</v>
      </c>
      <c r="I103" s="45">
        <v>728107.2</v>
      </c>
    </row>
    <row r="104" spans="3:17" ht="18" hidden="1" x14ac:dyDescent="0.35">
      <c r="H104" s="12">
        <f t="shared" si="10"/>
        <v>147.8202</v>
      </c>
      <c r="I104" s="30">
        <v>1478202</v>
      </c>
    </row>
    <row r="105" spans="3:17" ht="31.2" hidden="1" customHeight="1" x14ac:dyDescent="0.35">
      <c r="H105" s="12">
        <f t="shared" si="10"/>
        <v>43.219608000000001</v>
      </c>
      <c r="I105" s="34">
        <v>432196.08</v>
      </c>
    </row>
    <row r="106" spans="3:17" hidden="1" x14ac:dyDescent="0.3"/>
    <row r="107" spans="3:17" hidden="1" x14ac:dyDescent="0.3"/>
    <row r="108" spans="3:17" hidden="1" x14ac:dyDescent="0.3"/>
    <row r="109" spans="3:17" hidden="1" x14ac:dyDescent="0.3">
      <c r="C109" s="59"/>
      <c r="D109" s="59"/>
      <c r="E109" s="71"/>
      <c r="F109" s="59"/>
      <c r="G109" s="59"/>
      <c r="H109" s="71"/>
      <c r="I109" s="59"/>
      <c r="J109" s="59"/>
      <c r="K109" s="71"/>
      <c r="L109" s="59"/>
      <c r="M109" s="69"/>
      <c r="N109" s="72"/>
      <c r="O109" s="69"/>
      <c r="P109" s="69"/>
      <c r="Q109" s="69"/>
    </row>
    <row r="110" spans="3:17" hidden="1" x14ac:dyDescent="0.3">
      <c r="C110" s="59"/>
      <c r="D110" s="59"/>
      <c r="E110" s="71"/>
      <c r="F110" s="59"/>
      <c r="G110" s="59"/>
      <c r="H110" s="71"/>
      <c r="I110" s="59"/>
      <c r="J110" s="59"/>
      <c r="K110" s="71"/>
      <c r="L110" s="59"/>
      <c r="M110" s="69"/>
      <c r="N110" s="72"/>
      <c r="O110" s="69"/>
      <c r="P110" s="69"/>
      <c r="Q110" s="69"/>
    </row>
    <row r="111" spans="3:17" ht="15.6" hidden="1" x14ac:dyDescent="0.3">
      <c r="C111" s="59"/>
      <c r="D111" s="73"/>
      <c r="E111" s="74"/>
      <c r="F111" s="75"/>
      <c r="G111" s="75"/>
      <c r="H111" s="71"/>
      <c r="I111" s="59"/>
      <c r="J111" s="59"/>
      <c r="K111" s="75"/>
      <c r="L111" s="76"/>
      <c r="M111" s="69"/>
      <c r="N111" s="72"/>
      <c r="O111" s="69"/>
      <c r="P111" s="69"/>
      <c r="Q111" s="69"/>
    </row>
    <row r="112" spans="3:17" ht="15.6" hidden="1" x14ac:dyDescent="0.3">
      <c r="C112" s="59"/>
      <c r="D112" s="73"/>
      <c r="E112" s="74"/>
      <c r="F112" s="75"/>
      <c r="G112" s="75"/>
      <c r="H112" s="71"/>
      <c r="I112" s="59"/>
      <c r="J112" s="59"/>
      <c r="K112" s="75"/>
      <c r="L112" s="76"/>
      <c r="M112" s="69"/>
      <c r="N112" s="72"/>
      <c r="O112" s="77"/>
      <c r="P112" s="69"/>
      <c r="Q112" s="69"/>
    </row>
    <row r="113" spans="3:17" ht="15.6" hidden="1" x14ac:dyDescent="0.3">
      <c r="C113" s="59"/>
      <c r="D113" s="73"/>
      <c r="E113" s="74"/>
      <c r="F113" s="75"/>
      <c r="G113" s="75"/>
      <c r="H113" s="71"/>
      <c r="I113" s="59"/>
      <c r="J113" s="59"/>
      <c r="K113" s="75"/>
      <c r="L113" s="76"/>
      <c r="M113" s="69"/>
      <c r="N113" s="72"/>
      <c r="O113" s="77"/>
      <c r="P113" s="69"/>
      <c r="Q113" s="69"/>
    </row>
    <row r="114" spans="3:17" ht="15.6" hidden="1" x14ac:dyDescent="0.3">
      <c r="C114" s="59"/>
      <c r="D114" s="73"/>
      <c r="E114" s="74"/>
      <c r="F114" s="75"/>
      <c r="G114" s="75"/>
      <c r="H114" s="71"/>
      <c r="I114" s="59"/>
      <c r="J114" s="59"/>
      <c r="K114" s="75"/>
      <c r="L114" s="76"/>
      <c r="M114" s="69"/>
      <c r="N114" s="72"/>
      <c r="O114" s="77"/>
      <c r="P114" s="69"/>
      <c r="Q114" s="69"/>
    </row>
    <row r="115" spans="3:17" ht="15.6" hidden="1" x14ac:dyDescent="0.3">
      <c r="C115" s="59"/>
      <c r="D115" s="73"/>
      <c r="E115" s="74"/>
      <c r="F115" s="75"/>
      <c r="G115" s="75"/>
      <c r="H115" s="71"/>
      <c r="I115" s="59"/>
      <c r="J115" s="59"/>
      <c r="K115" s="75"/>
      <c r="L115" s="76"/>
      <c r="M115" s="69"/>
      <c r="N115" s="72"/>
      <c r="O115" s="77"/>
      <c r="P115" s="69"/>
      <c r="Q115" s="69"/>
    </row>
    <row r="116" spans="3:17" ht="15.6" hidden="1" x14ac:dyDescent="0.3">
      <c r="C116" s="59"/>
      <c r="D116" s="73"/>
      <c r="E116" s="74"/>
      <c r="F116" s="75"/>
      <c r="G116" s="75"/>
      <c r="H116" s="71"/>
      <c r="I116" s="59"/>
      <c r="J116" s="59"/>
      <c r="K116" s="75"/>
      <c r="L116" s="76"/>
      <c r="M116" s="69"/>
      <c r="N116" s="72"/>
      <c r="O116" s="77"/>
      <c r="P116" s="69"/>
      <c r="Q116" s="69"/>
    </row>
    <row r="117" spans="3:17" ht="15.6" hidden="1" x14ac:dyDescent="0.3">
      <c r="C117" s="59"/>
      <c r="D117" s="73"/>
      <c r="E117" s="74"/>
      <c r="F117" s="75"/>
      <c r="G117" s="75"/>
      <c r="H117" s="71"/>
      <c r="I117" s="59"/>
      <c r="J117" s="59"/>
      <c r="K117" s="75"/>
      <c r="L117" s="76"/>
      <c r="M117" s="69"/>
      <c r="N117" s="72"/>
      <c r="O117" s="77"/>
      <c r="P117" s="69"/>
      <c r="Q117" s="69"/>
    </row>
    <row r="118" spans="3:17" ht="15.6" hidden="1" x14ac:dyDescent="0.3">
      <c r="C118" s="59"/>
      <c r="D118" s="73"/>
      <c r="E118" s="74"/>
      <c r="F118" s="75"/>
      <c r="G118" s="75"/>
      <c r="H118" s="71"/>
      <c r="I118" s="59"/>
      <c r="J118" s="59"/>
      <c r="K118" s="75"/>
      <c r="L118" s="76"/>
      <c r="M118" s="69"/>
      <c r="N118" s="72"/>
      <c r="O118" s="77"/>
      <c r="P118" s="69"/>
      <c r="Q118" s="69"/>
    </row>
    <row r="119" spans="3:17" ht="15.6" hidden="1" x14ac:dyDescent="0.3">
      <c r="C119" s="59"/>
      <c r="D119" s="73"/>
      <c r="E119" s="74"/>
      <c r="F119" s="75"/>
      <c r="G119" s="75"/>
      <c r="H119" s="71"/>
      <c r="I119" s="59"/>
      <c r="J119" s="59"/>
      <c r="K119" s="75"/>
      <c r="L119" s="76"/>
      <c r="M119" s="69"/>
      <c r="N119" s="72"/>
      <c r="O119" s="77"/>
      <c r="P119" s="69"/>
      <c r="Q119" s="69"/>
    </row>
    <row r="120" spans="3:17" ht="15.6" hidden="1" x14ac:dyDescent="0.3">
      <c r="C120" s="59"/>
      <c r="D120" s="73"/>
      <c r="E120" s="74"/>
      <c r="F120" s="75"/>
      <c r="G120" s="75"/>
      <c r="H120" s="71"/>
      <c r="I120" s="59"/>
      <c r="J120" s="59"/>
      <c r="K120" s="75"/>
      <c r="L120" s="76"/>
      <c r="M120" s="69"/>
      <c r="N120" s="72"/>
      <c r="O120" s="77"/>
      <c r="P120" s="69"/>
      <c r="Q120" s="69"/>
    </row>
    <row r="121" spans="3:17" ht="15.6" hidden="1" x14ac:dyDescent="0.3">
      <c r="C121" s="59"/>
      <c r="D121" s="73"/>
      <c r="E121" s="74"/>
      <c r="F121" s="75"/>
      <c r="G121" s="75"/>
      <c r="H121" s="71"/>
      <c r="I121" s="59"/>
      <c r="J121" s="59"/>
      <c r="K121" s="75"/>
      <c r="L121" s="76"/>
      <c r="M121" s="69"/>
      <c r="N121" s="72"/>
      <c r="O121" s="77"/>
      <c r="P121" s="69"/>
      <c r="Q121" s="69"/>
    </row>
    <row r="122" spans="3:17" ht="15.6" hidden="1" x14ac:dyDescent="0.3">
      <c r="C122" s="59"/>
      <c r="D122" s="73"/>
      <c r="E122" s="74"/>
      <c r="F122" s="75"/>
      <c r="G122" s="75"/>
      <c r="H122" s="71"/>
      <c r="I122" s="59"/>
      <c r="J122" s="59"/>
      <c r="K122" s="75"/>
      <c r="L122" s="76"/>
      <c r="M122" s="69"/>
      <c r="N122" s="72"/>
      <c r="O122" s="77"/>
      <c r="P122" s="69"/>
      <c r="Q122" s="69"/>
    </row>
    <row r="123" spans="3:17" ht="15.6" hidden="1" x14ac:dyDescent="0.3">
      <c r="C123" s="59"/>
      <c r="D123" s="73"/>
      <c r="E123" s="74"/>
      <c r="F123" s="75"/>
      <c r="G123" s="75"/>
      <c r="H123" s="71"/>
      <c r="I123" s="59"/>
      <c r="J123" s="59"/>
      <c r="K123" s="75"/>
      <c r="L123" s="76"/>
      <c r="M123" s="69"/>
      <c r="N123" s="72"/>
      <c r="O123" s="77"/>
      <c r="P123" s="69"/>
      <c r="Q123" s="69"/>
    </row>
    <row r="124" spans="3:17" x14ac:dyDescent="0.3">
      <c r="C124" s="59"/>
      <c r="D124" s="59"/>
      <c r="E124" s="71"/>
      <c r="F124" s="59"/>
      <c r="G124" s="59"/>
      <c r="H124" s="71"/>
      <c r="I124" s="59"/>
      <c r="J124" s="59"/>
      <c r="K124" s="71"/>
      <c r="L124" s="59"/>
      <c r="M124" s="69"/>
      <c r="N124" s="72"/>
      <c r="O124" s="69"/>
      <c r="P124" s="69"/>
      <c r="Q124" s="69"/>
    </row>
    <row r="126" spans="3:17" x14ac:dyDescent="0.3">
      <c r="O126" s="7"/>
    </row>
    <row r="127" spans="3:17" x14ac:dyDescent="0.3">
      <c r="O127" s="7"/>
    </row>
    <row r="128" spans="3:17" x14ac:dyDescent="0.3">
      <c r="O128" s="7"/>
    </row>
    <row r="129" spans="15:15" x14ac:dyDescent="0.3">
      <c r="O129" s="7"/>
    </row>
    <row r="130" spans="15:15" x14ac:dyDescent="0.3">
      <c r="O130" s="7"/>
    </row>
    <row r="131" spans="15:15" x14ac:dyDescent="0.3">
      <c r="O131" s="7"/>
    </row>
    <row r="132" spans="15:15" x14ac:dyDescent="0.3">
      <c r="O132" s="7"/>
    </row>
    <row r="133" spans="15:15" x14ac:dyDescent="0.3">
      <c r="O133" s="7"/>
    </row>
    <row r="134" spans="15:15" x14ac:dyDescent="0.3">
      <c r="O134" s="7"/>
    </row>
    <row r="135" spans="15:15" x14ac:dyDescent="0.3">
      <c r="O135" s="7"/>
    </row>
    <row r="136" spans="15:15" x14ac:dyDescent="0.3">
      <c r="O136" s="7"/>
    </row>
    <row r="137" spans="15:15" x14ac:dyDescent="0.3">
      <c r="O137" s="7"/>
    </row>
    <row r="138" spans="15:15" x14ac:dyDescent="0.3">
      <c r="O138" s="7"/>
    </row>
    <row r="139" spans="15:15" x14ac:dyDescent="0.3">
      <c r="O139" s="7"/>
    </row>
    <row r="140" spans="15:15" x14ac:dyDescent="0.3">
      <c r="O140" s="7"/>
    </row>
    <row r="141" spans="15:15" x14ac:dyDescent="0.3">
      <c r="O141" s="7"/>
    </row>
    <row r="142" spans="15:15" x14ac:dyDescent="0.3">
      <c r="O142" s="7"/>
    </row>
    <row r="143" spans="15:15" x14ac:dyDescent="0.3">
      <c r="O143" s="7"/>
    </row>
    <row r="144" spans="15:15" x14ac:dyDescent="0.3">
      <c r="O144" s="7"/>
    </row>
    <row r="145" spans="15:15" x14ac:dyDescent="0.3">
      <c r="O145" s="7"/>
    </row>
    <row r="146" spans="15:15" x14ac:dyDescent="0.3">
      <c r="O146" s="7"/>
    </row>
    <row r="147" spans="15:15" x14ac:dyDescent="0.3">
      <c r="O147" s="7"/>
    </row>
    <row r="148" spans="15:15" x14ac:dyDescent="0.3">
      <c r="O148" s="7"/>
    </row>
    <row r="149" spans="15:15" x14ac:dyDescent="0.3">
      <c r="O149" s="7"/>
    </row>
    <row r="150" spans="15:15" x14ac:dyDescent="0.3">
      <c r="O150" s="7"/>
    </row>
    <row r="151" spans="15:15" x14ac:dyDescent="0.3">
      <c r="O151" s="7"/>
    </row>
  </sheetData>
  <mergeCells count="28">
    <mergeCell ref="M1:Q1"/>
    <mergeCell ref="N33:Q33"/>
    <mergeCell ref="L41:N41"/>
    <mergeCell ref="B37:N37"/>
    <mergeCell ref="B38:N38"/>
    <mergeCell ref="B39:B42"/>
    <mergeCell ref="C39:E40"/>
    <mergeCell ref="F39:H40"/>
    <mergeCell ref="I39:K40"/>
    <mergeCell ref="L39:N40"/>
    <mergeCell ref="C41:E41"/>
    <mergeCell ref="F41:H41"/>
    <mergeCell ref="I41:K41"/>
    <mergeCell ref="B36:N36"/>
    <mergeCell ref="B2:Q2"/>
    <mergeCell ref="B3:Q3"/>
    <mergeCell ref="B4:Q4"/>
    <mergeCell ref="B5:B8"/>
    <mergeCell ref="C5:E6"/>
    <mergeCell ref="F5:H6"/>
    <mergeCell ref="I5:K6"/>
    <mergeCell ref="L5:N6"/>
    <mergeCell ref="O5:Q6"/>
    <mergeCell ref="C7:E7"/>
    <mergeCell ref="F7:H7"/>
    <mergeCell ref="I7:K7"/>
    <mergeCell ref="L7:N7"/>
    <mergeCell ref="O7:Q7"/>
  </mergeCells>
  <pageMargins left="0.34" right="0.22" top="1.1100000000000001" bottom="0.82" header="0.64" footer="0.3"/>
  <pageSetup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Annexure ACP District Wise  169</vt:lpstr>
      <vt:lpstr>'Annexure ACP District Wise  169'!Print_Area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Pnb</dc:creator>
  <cp:lastModifiedBy>SLBC</cp:lastModifiedBy>
  <cp:lastPrinted>2024-08-12T06:02:21Z</cp:lastPrinted>
  <dcterms:created xsi:type="dcterms:W3CDTF">2024-05-03T11:16:26Z</dcterms:created>
  <dcterms:modified xsi:type="dcterms:W3CDTF">2024-08-13T22:41:59Z</dcterms:modified>
</cp:coreProperties>
</file>