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5147944\Desktop\170 slbc meeting\170TH SLBC MEETING FINAL\"/>
    </mc:Choice>
  </mc:AlternateContent>
  <xr:revisionPtr revIDLastSave="0" documentId="13_ncr:1_{9A157775-8886-4530-9021-EF9EE1FB7FBA}" xr6:coauthVersionLast="36" xr6:coauthVersionMax="36" xr10:uidLastSave="{00000000-0000-0000-0000-000000000000}"/>
  <bookViews>
    <workbookView xWindow="0" yWindow="0" windowWidth="23040" windowHeight="9075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Sheet1!$A$1:$X$54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P52" i="1"/>
  <c r="W53" i="1" l="1"/>
  <c r="T46" i="1" l="1"/>
  <c r="T43" i="1"/>
  <c r="T40" i="1"/>
  <c r="T39" i="1"/>
  <c r="T38" i="1"/>
  <c r="T37" i="1"/>
  <c r="T34" i="1"/>
  <c r="T33" i="1"/>
  <c r="T32" i="1"/>
  <c r="T31" i="1"/>
  <c r="T30" i="1"/>
  <c r="T29" i="1"/>
  <c r="T28" i="1"/>
  <c r="T27" i="1"/>
  <c r="T26" i="1"/>
  <c r="T25" i="1"/>
  <c r="T24" i="1"/>
  <c r="T23" i="1"/>
  <c r="T35" i="1" s="1"/>
  <c r="T22" i="1"/>
  <c r="T9" i="1"/>
  <c r="T10" i="1"/>
  <c r="T11" i="1"/>
  <c r="T12" i="1"/>
  <c r="T13" i="1"/>
  <c r="T14" i="1"/>
  <c r="T15" i="1"/>
  <c r="T16" i="1"/>
  <c r="T17" i="1"/>
  <c r="T18" i="1"/>
  <c r="T19" i="1"/>
  <c r="T8" i="1"/>
  <c r="S46" i="1"/>
  <c r="S47" i="1" s="1"/>
  <c r="S43" i="1"/>
  <c r="S40" i="1"/>
  <c r="S39" i="1"/>
  <c r="S38" i="1"/>
  <c r="S37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35" i="1" s="1"/>
  <c r="S9" i="1"/>
  <c r="S10" i="1"/>
  <c r="S11" i="1"/>
  <c r="S12" i="1"/>
  <c r="S13" i="1"/>
  <c r="S14" i="1"/>
  <c r="S15" i="1"/>
  <c r="S16" i="1"/>
  <c r="S17" i="1"/>
  <c r="S18" i="1"/>
  <c r="S19" i="1"/>
  <c r="S8" i="1"/>
  <c r="P2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7" i="1"/>
  <c r="N38" i="1"/>
  <c r="N39" i="1"/>
  <c r="N40" i="1"/>
  <c r="N43" i="1"/>
  <c r="N46" i="1"/>
  <c r="O10" i="1"/>
  <c r="O14" i="1"/>
  <c r="O18" i="1"/>
  <c r="N9" i="1"/>
  <c r="N10" i="1"/>
  <c r="N11" i="1"/>
  <c r="N12" i="1"/>
  <c r="N13" i="1"/>
  <c r="N14" i="1"/>
  <c r="N15" i="1"/>
  <c r="N16" i="1"/>
  <c r="N17" i="1"/>
  <c r="N18" i="1"/>
  <c r="N19" i="1"/>
  <c r="N8" i="1"/>
  <c r="M46" i="1"/>
  <c r="M47" i="1" s="1"/>
  <c r="M43" i="1"/>
  <c r="M44" i="1" s="1"/>
  <c r="M40" i="1"/>
  <c r="M39" i="1"/>
  <c r="O39" i="1" s="1"/>
  <c r="M38" i="1"/>
  <c r="O38" i="1" s="1"/>
  <c r="M37" i="1"/>
  <c r="O37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25" i="1"/>
  <c r="O25" i="1" s="1"/>
  <c r="M24" i="1"/>
  <c r="O24" i="1" s="1"/>
  <c r="M23" i="1"/>
  <c r="M22" i="1"/>
  <c r="O22" i="1" s="1"/>
  <c r="M9" i="1"/>
  <c r="O9" i="1" s="1"/>
  <c r="M10" i="1"/>
  <c r="M11" i="1"/>
  <c r="O11" i="1" s="1"/>
  <c r="M12" i="1"/>
  <c r="M13" i="1"/>
  <c r="O13" i="1" s="1"/>
  <c r="M14" i="1"/>
  <c r="M15" i="1"/>
  <c r="O15" i="1" s="1"/>
  <c r="M16" i="1"/>
  <c r="M17" i="1"/>
  <c r="O17" i="1" s="1"/>
  <c r="M18" i="1"/>
  <c r="M19" i="1"/>
  <c r="O19" i="1" s="1"/>
  <c r="M8" i="1"/>
  <c r="O8" i="1" s="1"/>
  <c r="P35" i="1"/>
  <c r="R50" i="1"/>
  <c r="T50" i="1"/>
  <c r="Q49" i="1"/>
  <c r="Q51" i="1" s="1"/>
  <c r="Q53" i="1" s="1"/>
  <c r="Q47" i="1"/>
  <c r="R47" i="1"/>
  <c r="T47" i="1"/>
  <c r="P44" i="1"/>
  <c r="Q44" i="1"/>
  <c r="Q50" i="1" s="1"/>
  <c r="R44" i="1"/>
  <c r="S44" i="1"/>
  <c r="S50" i="1" s="1"/>
  <c r="T44" i="1"/>
  <c r="P41" i="1"/>
  <c r="Q41" i="1"/>
  <c r="R41" i="1"/>
  <c r="Q35" i="1"/>
  <c r="R35" i="1"/>
  <c r="Q20" i="1"/>
  <c r="R20" i="1"/>
  <c r="R49" i="1" s="1"/>
  <c r="R51" i="1" s="1"/>
  <c r="R53" i="1" s="1"/>
  <c r="L50" i="1"/>
  <c r="K47" i="1"/>
  <c r="J47" i="1"/>
  <c r="N47" i="1" s="1"/>
  <c r="L44" i="1"/>
  <c r="K44" i="1"/>
  <c r="K50" i="1" s="1"/>
  <c r="N50" i="1" s="1"/>
  <c r="J44" i="1"/>
  <c r="J50" i="1" s="1"/>
  <c r="K41" i="1"/>
  <c r="N41" i="1" s="1"/>
  <c r="J41" i="1"/>
  <c r="K35" i="1"/>
  <c r="N35" i="1" s="1"/>
  <c r="J35" i="1"/>
  <c r="K20" i="1"/>
  <c r="K49" i="1" s="1"/>
  <c r="J20" i="1"/>
  <c r="J49" i="1" s="1"/>
  <c r="J51" i="1" s="1"/>
  <c r="J53" i="1" s="1"/>
  <c r="L46" i="1"/>
  <c r="O46" i="1" s="1"/>
  <c r="L43" i="1"/>
  <c r="L40" i="1"/>
  <c r="O40" i="1" s="1"/>
  <c r="L39" i="1"/>
  <c r="L38" i="1"/>
  <c r="L37" i="1"/>
  <c r="L41" i="1" s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35" i="1" s="1"/>
  <c r="L9" i="1"/>
  <c r="L10" i="1"/>
  <c r="L11" i="1"/>
  <c r="L12" i="1"/>
  <c r="O12" i="1" s="1"/>
  <c r="L13" i="1"/>
  <c r="L14" i="1"/>
  <c r="L15" i="1"/>
  <c r="L16" i="1"/>
  <c r="O16" i="1" s="1"/>
  <c r="L17" i="1"/>
  <c r="L18" i="1"/>
  <c r="L19" i="1"/>
  <c r="L8" i="1"/>
  <c r="L20" i="1" s="1"/>
  <c r="L49" i="1" s="1"/>
  <c r="L51" i="1" s="1"/>
  <c r="F46" i="1"/>
  <c r="F43" i="1"/>
  <c r="F44" i="1" s="1"/>
  <c r="F50" i="1" s="1"/>
  <c r="F40" i="1"/>
  <c r="F39" i="1"/>
  <c r="F41" i="1" s="1"/>
  <c r="F38" i="1"/>
  <c r="F37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9" i="1"/>
  <c r="F10" i="1"/>
  <c r="F11" i="1"/>
  <c r="F12" i="1"/>
  <c r="F13" i="1"/>
  <c r="F14" i="1"/>
  <c r="F15" i="1"/>
  <c r="F16" i="1"/>
  <c r="F17" i="1"/>
  <c r="F18" i="1"/>
  <c r="F19" i="1"/>
  <c r="F8" i="1"/>
  <c r="D47" i="1"/>
  <c r="F47" i="1"/>
  <c r="D49" i="1"/>
  <c r="D51" i="1" s="1"/>
  <c r="D53" i="1" s="1"/>
  <c r="D50" i="1"/>
  <c r="C50" i="1"/>
  <c r="C47" i="1"/>
  <c r="D44" i="1"/>
  <c r="E44" i="1"/>
  <c r="E50" i="1" s="1"/>
  <c r="C44" i="1"/>
  <c r="D41" i="1"/>
  <c r="C41" i="1"/>
  <c r="D35" i="1"/>
  <c r="C35" i="1"/>
  <c r="D20" i="1"/>
  <c r="C20" i="1"/>
  <c r="C49" i="1" s="1"/>
  <c r="C51" i="1" s="1"/>
  <c r="C53" i="1" s="1"/>
  <c r="E46" i="1"/>
  <c r="E47" i="1" s="1"/>
  <c r="E43" i="1"/>
  <c r="E40" i="1"/>
  <c r="E39" i="1"/>
  <c r="E38" i="1"/>
  <c r="E41" i="1" s="1"/>
  <c r="E37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35" i="1" s="1"/>
  <c r="E9" i="1"/>
  <c r="E10" i="1"/>
  <c r="E11" i="1"/>
  <c r="E12" i="1"/>
  <c r="E13" i="1"/>
  <c r="E14" i="1"/>
  <c r="E15" i="1"/>
  <c r="E16" i="1"/>
  <c r="E17" i="1"/>
  <c r="E18" i="1"/>
  <c r="E19" i="1"/>
  <c r="E8" i="1"/>
  <c r="E20" i="1" s="1"/>
  <c r="E49" i="1" s="1"/>
  <c r="E51" i="1" s="1"/>
  <c r="O44" i="1" l="1"/>
  <c r="M50" i="1"/>
  <c r="O50" i="1" s="1"/>
  <c r="P50" i="1" s="1"/>
  <c r="K51" i="1"/>
  <c r="N49" i="1"/>
  <c r="E53" i="1"/>
  <c r="O43" i="1"/>
  <c r="N44" i="1"/>
  <c r="F35" i="1"/>
  <c r="N20" i="1"/>
  <c r="L47" i="1"/>
  <c r="O47" i="1" s="1"/>
  <c r="P47" i="1" s="1"/>
  <c r="M35" i="1"/>
  <c r="O35" i="1" s="1"/>
  <c r="M41" i="1"/>
  <c r="O41" i="1" s="1"/>
  <c r="O23" i="1"/>
  <c r="F20" i="1"/>
  <c r="F49" i="1" s="1"/>
  <c r="F51" i="1" s="1"/>
  <c r="F53" i="1" s="1"/>
  <c r="H53" i="1" s="1"/>
  <c r="I53" i="1" s="1"/>
  <c r="S41" i="1"/>
  <c r="T41" i="1"/>
  <c r="T20" i="1"/>
  <c r="T49" i="1" s="1"/>
  <c r="T51" i="1" s="1"/>
  <c r="T53" i="1" s="1"/>
  <c r="S20" i="1"/>
  <c r="S49" i="1" s="1"/>
  <c r="S51" i="1" s="1"/>
  <c r="S53" i="1" s="1"/>
  <c r="M20" i="1"/>
  <c r="M49" i="1" l="1"/>
  <c r="O20" i="1"/>
  <c r="N51" i="1"/>
  <c r="K53" i="1"/>
  <c r="N53" i="1" s="1"/>
  <c r="L53" i="1"/>
  <c r="M51" i="1" l="1"/>
  <c r="O49" i="1"/>
  <c r="P49" i="1" s="1"/>
  <c r="M53" i="1" l="1"/>
  <c r="O53" i="1" s="1"/>
  <c r="P53" i="1" s="1"/>
  <c r="O51" i="1"/>
  <c r="P51" i="1" s="1"/>
</calcChain>
</file>

<file path=xl/sharedStrings.xml><?xml version="1.0" encoding="utf-8"?>
<sst xmlns="http://schemas.openxmlformats.org/spreadsheetml/2006/main" count="79" uniqueCount="61">
  <si>
    <t xml:space="preserve">                                                Bank  Wise Y-o-Y CD Ratio Comparision</t>
  </si>
  <si>
    <t>Sr. No</t>
  </si>
  <si>
    <t>BANK NAME</t>
  </si>
  <si>
    <t>Rural Area</t>
  </si>
  <si>
    <t>Semi-Urban</t>
  </si>
  <si>
    <t>Urban</t>
  </si>
  <si>
    <t>Deposits</t>
  </si>
  <si>
    <t>Advances</t>
  </si>
  <si>
    <t xml:space="preserve">CD RATIO </t>
  </si>
  <si>
    <t>YOY</t>
  </si>
  <si>
    <t>A.</t>
  </si>
  <si>
    <t>PUBLIC SECTOR BANKS</t>
  </si>
  <si>
    <t>PUNJAB NATIONAL BANK</t>
  </si>
  <si>
    <t>PUNJAB &amp; SIND BANK</t>
  </si>
  <si>
    <t>UCO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</si>
  <si>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</si>
  <si>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</si>
  <si>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</si>
  <si>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</si>
  <si>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</si>
  <si>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</si>
  <si>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</si>
  <si>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STATE BANK OF INDIA</t>
  </si>
  <si>
    <t>UNION BANK OF INDIA</t>
  </si>
  <si>
    <t>TOTAL</t>
  </si>
  <si>
    <t>B.</t>
  </si>
  <si>
    <t>PRIVATE SECTOR BANKS</t>
  </si>
  <si>
    <t>IDBI BANK</t>
  </si>
  <si>
    <t>J&amp;K BANK</t>
  </si>
  <si>
    <t>ICICI BANK</t>
  </si>
  <si>
    <t>KOTAK MAHINDRA BANK</t>
  </si>
  <si>
    <t>YES BANK</t>
  </si>
  <si>
    <t>INDUSIND BANK</t>
  </si>
  <si>
    <t>AXIS BANK</t>
  </si>
  <si>
    <t>BANDHAN BANK</t>
  </si>
  <si>
    <t>C</t>
  </si>
  <si>
    <t>SMALL FINANCE BANK</t>
  </si>
  <si>
    <t>AU SMALL FINANCE BANK</t>
  </si>
  <si>
    <t>CAPITAL SMALL FINANCE BANK</t>
  </si>
  <si>
    <t>UJJIVAN SMALL FINANCE BANK</t>
  </si>
  <si>
    <t>D</t>
  </si>
  <si>
    <t>REGIONAL RURAL BANKS</t>
  </si>
  <si>
    <t>PUNJAB GRAMIN BANK</t>
  </si>
  <si>
    <t>E</t>
  </si>
  <si>
    <t xml:space="preserve">COOPERATIVE BANKS </t>
  </si>
  <si>
    <t>SCHEDULED COMMERCIAL BANKS</t>
  </si>
  <si>
    <t>Comm.Bks (A+B+C)</t>
  </si>
  <si>
    <t>RRBs ( D)</t>
  </si>
  <si>
    <t>TOTAL (A+B+C+D)</t>
  </si>
  <si>
    <t xml:space="preserve">SYSTEM                                                            </t>
  </si>
  <si>
    <t>G. TOTAL (A+B+C+D+E)</t>
  </si>
  <si>
    <t>SLBC Punjab</t>
  </si>
  <si>
    <t>Amount in CR.</t>
  </si>
  <si>
    <t>IDFC BANK</t>
  </si>
  <si>
    <t>HDFC BANK</t>
  </si>
  <si>
    <t>FEDERAL BANK</t>
  </si>
  <si>
    <t>RBL BANK LTD.</t>
  </si>
  <si>
    <t>DCB</t>
  </si>
  <si>
    <t>JANA SMALL FINANCE</t>
  </si>
  <si>
    <t>PB. STATE COOP. BANK</t>
  </si>
  <si>
    <t>Annexure-3.1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</si>
</sst>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3"/>
      <name val="Tahoma"/>
      <family val="2"/>
    </font>
    <font>
      <b/>
      <sz val="18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sz val="10"/>
      <name val="Arial"/>
      <family val="2"/>
    </font>
    <font>
      <b/>
      <sz val="16"/>
      <name val="Tahoma"/>
      <family val="2"/>
    </font>
    <font>
      <b/>
      <sz val="13"/>
      <color rgb="FFFF0000"/>
      <name val="Tahoma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1" fontId="9" fillId="0" borderId="2" xfId="0" applyNumberFormat="1" applyFont="1" applyFill="1" applyBorder="1" applyAlignment="1">
      <alignment horizontal="right"/>
    </xf>
    <xf numFmtId="10" fontId="11" fillId="0" borderId="2" xfId="1" applyNumberFormat="1" applyFont="1" applyFill="1" applyBorder="1" applyAlignment="1">
      <alignment vertical="center"/>
    </xf>
    <xf numFmtId="9" fontId="11" fillId="0" borderId="2" xfId="1" applyFont="1" applyFill="1" applyBorder="1" applyAlignment="1">
      <alignment horizontal="right" vertical="center" wrapText="1"/>
    </xf>
    <xf numFmtId="0" fontId="12" fillId="0" borderId="0" xfId="0" applyFont="1" applyFill="1" applyBorder="1"/>
    <xf numFmtId="9" fontId="12" fillId="0" borderId="0" xfId="1" applyFont="1" applyFill="1"/>
    <xf numFmtId="0" fontId="12" fillId="0" borderId="0" xfId="0" applyFont="1" applyFill="1"/>
    <xf numFmtId="0" fontId="12" fillId="0" borderId="1" xfId="0" applyFont="1" applyFill="1" applyBorder="1"/>
    <xf numFmtId="17" fontId="8" fillId="0" borderId="2" xfId="1" quotePrefix="1" applyNumberFormat="1" applyFont="1" applyFill="1" applyBorder="1" applyAlignment="1">
      <alignment horizontal="center" vertical="center" wrapText="1"/>
    </xf>
    <xf numFmtId="9" fontId="8" fillId="0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8" fillId="0" borderId="2" xfId="0" applyFont="1" applyFill="1" applyBorder="1"/>
    <xf numFmtId="9" fontId="8" fillId="0" borderId="2" xfId="1" quotePrefix="1" applyFont="1" applyFill="1" applyBorder="1"/>
    <xf numFmtId="9" fontId="8" fillId="0" borderId="2" xfId="1" applyFont="1" applyFill="1" applyBorder="1"/>
    <xf numFmtId="9" fontId="9" fillId="0" borderId="2" xfId="1" applyFont="1" applyFill="1" applyBorder="1"/>
    <xf numFmtId="2" fontId="8" fillId="0" borderId="2" xfId="1" quotePrefix="1" applyNumberFormat="1" applyFont="1" applyFill="1" applyBorder="1"/>
    <xf numFmtId="0" fontId="11" fillId="0" borderId="2" xfId="0" applyFont="1" applyFill="1" applyBorder="1" applyAlignment="1">
      <alignment horizontal="center"/>
    </xf>
    <xf numFmtId="10" fontId="11" fillId="0" borderId="2" xfId="0" applyNumberFormat="1" applyFont="1" applyFill="1" applyBorder="1" applyAlignment="1">
      <alignment vertical="center"/>
    </xf>
    <xf numFmtId="9" fontId="11" fillId="0" borderId="2" xfId="1" applyFont="1" applyFill="1" applyBorder="1" applyAlignment="1">
      <alignment vertical="center" wrapText="1"/>
    </xf>
    <xf numFmtId="1" fontId="9" fillId="0" borderId="2" xfId="1" applyNumberFormat="1" applyFont="1" applyFill="1" applyBorder="1" applyAlignment="1">
      <alignment horizontal="right" vertical="center" wrapText="1"/>
    </xf>
    <xf numFmtId="1" fontId="11" fillId="0" borderId="2" xfId="1" applyNumberFormat="1" applyFont="1" applyFill="1" applyBorder="1" applyAlignment="1">
      <alignment horizontal="right" vertical="center" wrapText="1"/>
    </xf>
    <xf numFmtId="10" fontId="11" fillId="0" borderId="2" xfId="1" applyNumberFormat="1" applyFont="1" applyFill="1" applyBorder="1"/>
    <xf numFmtId="10" fontId="11" fillId="0" borderId="2" xfId="0" applyNumberFormat="1" applyFont="1" applyFill="1" applyBorder="1"/>
    <xf numFmtId="1" fontId="13" fillId="0" borderId="2" xfId="0" applyNumberFormat="1" applyFont="1" applyFill="1" applyBorder="1"/>
    <xf numFmtId="1" fontId="9" fillId="0" borderId="2" xfId="0" applyNumberFormat="1" applyFont="1" applyFill="1" applyBorder="1" applyAlignment="1">
      <alignment horizontal="righ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>
      <alignment horizontal="right"/>
    </xf>
    <xf numFmtId="1" fontId="9" fillId="0" borderId="2" xfId="0" applyNumberFormat="1" applyFont="1" applyFill="1" applyBorder="1" applyAlignment="1">
      <alignment vertical="center"/>
    </xf>
    <xf numFmtId="1" fontId="11" fillId="0" borderId="2" xfId="0" applyNumberFormat="1" applyFont="1" applyFill="1" applyBorder="1" applyAlignment="1">
      <alignment vertical="center"/>
    </xf>
    <xf numFmtId="10" fontId="11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top" wrapText="1"/>
    </xf>
    <xf numFmtId="10" fontId="8" fillId="0" borderId="2" xfId="1" applyNumberFormat="1" applyFont="1" applyFill="1" applyBorder="1" applyAlignment="1">
      <alignment horizontal="center" vertical="center" wrapText="1"/>
    </xf>
    <xf numFmtId="10" fontId="8" fillId="0" borderId="2" xfId="1" applyNumberFormat="1" applyFont="1" applyFill="1" applyBorder="1"/>
    <xf numFmtId="10" fontId="11" fillId="0" borderId="2" xfId="1" applyNumberFormat="1" applyFont="1" applyFill="1" applyBorder="1" applyAlignment="1">
      <alignment horizontal="right" vertical="center" wrapText="1"/>
    </xf>
    <xf numFmtId="10" fontId="11" fillId="0" borderId="2" xfId="0" applyNumberFormat="1" applyFont="1" applyFill="1" applyBorder="1" applyAlignment="1">
      <alignment horizontal="right" vertical="center"/>
    </xf>
    <xf numFmtId="17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7" fontId="14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9" fontId="8" fillId="0" borderId="2" xfId="1" applyFon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9" fontId="4" fillId="0" borderId="2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0" xfId="0" applyFont="1" applyFill="1"/>
    <xf numFmtId="9" fontId="2" fillId="0" borderId="0" xfId="1" applyFont="1" applyFill="1"/>
    <xf numFmtId="2" fontId="2" fillId="0" borderId="0" xfId="0" applyNumberFormat="1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2" xfId="0" applyFont="1" applyFill="1" applyBorder="1"/>
    <xf numFmtId="9" fontId="4" fillId="0" borderId="2" xfId="1" applyFont="1" applyFill="1" applyBorder="1"/>
    <xf numFmtId="2" fontId="4" fillId="0" borderId="2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15" fillId="0" borderId="0" xfId="0" applyFont="1" applyFill="1" applyBorder="1"/>
    <xf numFmtId="0" fontId="15" fillId="0" borderId="0" xfId="0" applyFont="1" applyFill="1"/>
    <xf numFmtId="1" fontId="8" fillId="0" borderId="2" xfId="1" applyNumberFormat="1" applyFont="1" applyFill="1" applyBorder="1"/>
    <xf numFmtId="0" fontId="11" fillId="0" borderId="2" xfId="0" applyFont="1" applyFill="1" applyBorder="1" applyAlignment="1">
      <alignment vertical="center"/>
    </xf>
    <xf numFmtId="1" fontId="11" fillId="0" borderId="2" xfId="0" applyNumberFormat="1" applyFont="1" applyFill="1" applyBorder="1" applyAlignment="1">
      <alignment vertical="center" wrapText="1"/>
    </xf>
    <xf numFmtId="9" fontId="9" fillId="0" borderId="2" xfId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/>
    <xf numFmtId="1" fontId="9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1" fontId="11" fillId="0" borderId="2" xfId="0" applyNumberFormat="1" applyFont="1" applyFill="1" applyBorder="1" applyAlignment="1">
      <alignment horizontal="right"/>
    </xf>
    <xf numFmtId="1" fontId="9" fillId="0" borderId="2" xfId="0" applyNumberFormat="1" applyFont="1" applyFill="1" applyBorder="1" applyAlignment="1">
      <alignment wrapText="1"/>
    </xf>
    <xf numFmtId="1" fontId="11" fillId="0" borderId="2" xfId="0" applyNumberFormat="1" applyFont="1" applyFill="1" applyBorder="1" applyAlignment="1"/>
    <xf numFmtId="10" fontId="12" fillId="0" borderId="0" xfId="0" applyNumberFormat="1" applyFont="1" applyFill="1"/>
    <xf numFmtId="2" fontId="12" fillId="0" borderId="0" xfId="0" applyNumberFormat="1" applyFont="1" applyFill="1"/>
    <xf numFmtId="1" fontId="12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148219/Desktop/170TH%20SLBC%20PORTAL%20DATA/BASIC%20DATA%20AND%20NATIONAL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WISE"/>
    </sheetNames>
    <sheetDataSet>
      <sheetData sheetId="0">
        <row r="12">
          <cell r="C12" t="str">
            <v>BANK OF BARODA</v>
          </cell>
          <cell r="D12">
            <v>26</v>
          </cell>
          <cell r="E12">
            <v>73</v>
          </cell>
          <cell r="F12">
            <v>79</v>
          </cell>
          <cell r="G12">
            <v>178</v>
          </cell>
          <cell r="H12">
            <v>988.71895119999999</v>
          </cell>
          <cell r="I12">
            <v>5078.6207453999996</v>
          </cell>
          <cell r="J12">
            <v>8555.2113754000002</v>
          </cell>
          <cell r="K12">
            <v>14622.551072</v>
          </cell>
          <cell r="L12">
            <v>618.23589577899997</v>
          </cell>
          <cell r="M12">
            <v>2595.1047357279999</v>
          </cell>
          <cell r="N12">
            <v>5073.043543662</v>
          </cell>
        </row>
        <row r="13">
          <cell r="C13" t="str">
            <v>BANK OF INDIA</v>
          </cell>
          <cell r="D13">
            <v>38</v>
          </cell>
          <cell r="E13">
            <v>62</v>
          </cell>
          <cell r="F13">
            <v>58</v>
          </cell>
          <cell r="G13">
            <v>158</v>
          </cell>
          <cell r="H13">
            <v>2801.592909725</v>
          </cell>
          <cell r="I13">
            <v>4800.3273675210003</v>
          </cell>
          <cell r="J13">
            <v>7853.7268358990004</v>
          </cell>
          <cell r="K13">
            <v>15455.647113145</v>
          </cell>
          <cell r="L13">
            <v>1332.449277901</v>
          </cell>
          <cell r="M13">
            <v>2456.119071871</v>
          </cell>
          <cell r="N13">
            <v>4424.4064047259999</v>
          </cell>
        </row>
        <row r="14">
          <cell r="C14" t="str">
            <v>BANK OF MAHARASHTRA</v>
          </cell>
          <cell r="D14">
            <v>1</v>
          </cell>
          <cell r="E14">
            <v>18</v>
          </cell>
          <cell r="F14">
            <v>31</v>
          </cell>
          <cell r="G14">
            <v>50</v>
          </cell>
          <cell r="H14">
            <v>16.531549500000001</v>
          </cell>
          <cell r="I14">
            <v>455.2771712</v>
          </cell>
          <cell r="J14">
            <v>1219.677997</v>
          </cell>
          <cell r="K14">
            <v>1691.4867177000001</v>
          </cell>
          <cell r="L14">
            <v>6.2574389830000001</v>
          </cell>
          <cell r="M14">
            <v>324.26501363199998</v>
          </cell>
          <cell r="N14">
            <v>1066.6645754650001</v>
          </cell>
        </row>
        <row r="15">
          <cell r="C15" t="str">
            <v>CANARA BANK</v>
          </cell>
          <cell r="D15">
            <v>85</v>
          </cell>
          <cell r="E15">
            <v>93</v>
          </cell>
          <cell r="F15">
            <v>90</v>
          </cell>
          <cell r="G15">
            <v>268</v>
          </cell>
          <cell r="H15">
            <v>5315.3850101179996</v>
          </cell>
          <cell r="I15">
            <v>7839.9332468009998</v>
          </cell>
          <cell r="J15">
            <v>10490.491292649</v>
          </cell>
          <cell r="K15">
            <v>23645.809549567999</v>
          </cell>
          <cell r="L15">
            <v>1989.3463386010001</v>
          </cell>
          <cell r="M15">
            <v>4372.103771776</v>
          </cell>
          <cell r="N15">
            <v>5856.590913686</v>
          </cell>
        </row>
        <row r="16">
          <cell r="C16" t="str">
            <v>CENTRAL BANK OF INDIA</v>
          </cell>
          <cell r="D16">
            <v>29</v>
          </cell>
          <cell r="E16">
            <v>55</v>
          </cell>
          <cell r="F16">
            <v>53</v>
          </cell>
          <cell r="G16">
            <v>137</v>
          </cell>
          <cell r="H16">
            <v>1501.257513411</v>
          </cell>
          <cell r="I16">
            <v>3886.7505972899999</v>
          </cell>
          <cell r="J16">
            <v>5079.7567382110001</v>
          </cell>
          <cell r="K16">
            <v>10467.764848912</v>
          </cell>
          <cell r="L16">
            <v>607.01922547699996</v>
          </cell>
          <cell r="M16">
            <v>1429.1849686380001</v>
          </cell>
          <cell r="N16">
            <v>2680.8520727059999</v>
          </cell>
        </row>
        <row r="17">
          <cell r="C17" t="str">
            <v>INDIAN BANK</v>
          </cell>
          <cell r="D17">
            <v>48</v>
          </cell>
          <cell r="E17">
            <v>82</v>
          </cell>
          <cell r="F17">
            <v>79</v>
          </cell>
          <cell r="G17">
            <v>209</v>
          </cell>
          <cell r="H17">
            <v>1726.8965632070001</v>
          </cell>
          <cell r="I17">
            <v>4358.2333593679996</v>
          </cell>
          <cell r="J17">
            <v>6607.4949809119998</v>
          </cell>
          <cell r="K17">
            <v>12692.624903487</v>
          </cell>
          <cell r="L17">
            <v>437.96411314900001</v>
          </cell>
          <cell r="M17">
            <v>1474.3031614940001</v>
          </cell>
          <cell r="N17">
            <v>5131.6009226839997</v>
          </cell>
        </row>
        <row r="18">
          <cell r="C18" t="str">
            <v>INDIAN OVERSEAS BANK</v>
          </cell>
          <cell r="D18">
            <v>20</v>
          </cell>
          <cell r="E18">
            <v>32</v>
          </cell>
          <cell r="F18">
            <v>51</v>
          </cell>
          <cell r="G18">
            <v>103</v>
          </cell>
          <cell r="H18">
            <v>1138.108505612</v>
          </cell>
          <cell r="I18">
            <v>1773.72670513</v>
          </cell>
          <cell r="J18">
            <v>4940.6505161020004</v>
          </cell>
          <cell r="K18">
            <v>7852.4857268440001</v>
          </cell>
          <cell r="L18">
            <v>184.96179218200001</v>
          </cell>
          <cell r="M18">
            <v>455.10426792999999</v>
          </cell>
          <cell r="N18">
            <v>2494.9966218760001</v>
          </cell>
        </row>
        <row r="19">
          <cell r="C19" t="str">
            <v>PUNJAB NATIONAL BANK</v>
          </cell>
          <cell r="D19">
            <v>424</v>
          </cell>
          <cell r="E19">
            <v>234</v>
          </cell>
          <cell r="F19">
            <v>251</v>
          </cell>
          <cell r="G19">
            <v>909</v>
          </cell>
          <cell r="H19">
            <v>38706.598693334003</v>
          </cell>
          <cell r="I19">
            <v>39691.023301966998</v>
          </cell>
          <cell r="J19">
            <v>50179.686936705002</v>
          </cell>
          <cell r="K19">
            <v>128577.308932006</v>
          </cell>
          <cell r="L19">
            <v>11476.586883565</v>
          </cell>
          <cell r="M19">
            <v>12882.182221318</v>
          </cell>
          <cell r="N19">
            <v>25036.547501055</v>
          </cell>
        </row>
        <row r="20">
          <cell r="C20" t="str">
            <v>PUNJAB &amp; SIND BANK</v>
          </cell>
          <cell r="D20">
            <v>362</v>
          </cell>
          <cell r="E20">
            <v>140</v>
          </cell>
          <cell r="F20">
            <v>133</v>
          </cell>
          <cell r="G20">
            <v>635</v>
          </cell>
          <cell r="H20">
            <v>14598.280454793001</v>
          </cell>
          <cell r="I20">
            <v>11100.763296417001</v>
          </cell>
          <cell r="J20">
            <v>14205.443284294999</v>
          </cell>
          <cell r="K20">
            <v>39904.487035505001</v>
          </cell>
          <cell r="L20">
            <v>5553.9128618349996</v>
          </cell>
          <cell r="M20">
            <v>4560.9938716939996</v>
          </cell>
          <cell r="N20">
            <v>5299.2366082469998</v>
          </cell>
        </row>
        <row r="21">
          <cell r="C21" t="str">
            <v>STATE BANK OF INDIA</v>
          </cell>
          <cell r="D21">
            <v>352</v>
          </cell>
          <cell r="E21">
            <v>256</v>
          </cell>
          <cell r="F21">
            <v>266</v>
          </cell>
          <cell r="G21">
            <v>874</v>
          </cell>
          <cell r="H21">
            <v>25937.9699158</v>
          </cell>
          <cell r="I21">
            <v>50023.575458300002</v>
          </cell>
          <cell r="J21">
            <v>67086.213671379999</v>
          </cell>
          <cell r="K21">
            <v>143047.75904547999</v>
          </cell>
          <cell r="L21">
            <v>34045.395984957999</v>
          </cell>
          <cell r="M21">
            <v>15892.827854835999</v>
          </cell>
          <cell r="N21">
            <v>33576.610988023</v>
          </cell>
        </row>
        <row r="22">
          <cell r="C22" t="str">
            <v>UCO BANK</v>
          </cell>
          <cell r="D22">
            <v>62</v>
          </cell>
          <cell r="E22">
            <v>65</v>
          </cell>
          <cell r="F22">
            <v>48</v>
          </cell>
          <cell r="G22">
            <v>175</v>
          </cell>
          <cell r="H22">
            <v>3553.9648725010002</v>
          </cell>
          <cell r="I22">
            <v>3129.6387790479998</v>
          </cell>
          <cell r="J22">
            <v>3569.39304769</v>
          </cell>
          <cell r="K22">
            <v>10252.996699239</v>
          </cell>
          <cell r="L22">
            <v>1054.3075507389999</v>
          </cell>
          <cell r="M22">
            <v>1389.8463571980001</v>
          </cell>
          <cell r="N22">
            <v>2240.0731354079999</v>
          </cell>
        </row>
        <row r="23">
          <cell r="C23" t="str">
            <v>UNION BANK OF INDIA</v>
          </cell>
          <cell r="D23">
            <v>64</v>
          </cell>
          <cell r="E23">
            <v>91</v>
          </cell>
          <cell r="F23">
            <v>88</v>
          </cell>
          <cell r="G23">
            <v>243</v>
          </cell>
          <cell r="H23">
            <v>3100.6157960659998</v>
          </cell>
          <cell r="I23">
            <v>6026.2416668400001</v>
          </cell>
          <cell r="J23">
            <v>11465.239887258</v>
          </cell>
          <cell r="K23">
            <v>20592.097350164</v>
          </cell>
          <cell r="L23">
            <v>1296.1971616830001</v>
          </cell>
          <cell r="M23">
            <v>3308.3463354340001</v>
          </cell>
          <cell r="N23">
            <v>7044.3479276130001</v>
          </cell>
        </row>
        <row r="24">
          <cell r="C24" t="str">
            <v>PUBLIC SECTOR BANKS</v>
          </cell>
          <cell r="D24">
            <v>1511</v>
          </cell>
          <cell r="E24">
            <v>1201</v>
          </cell>
          <cell r="F24">
            <v>1227</v>
          </cell>
          <cell r="G24">
            <v>3939</v>
          </cell>
          <cell r="H24">
            <v>99385.920735267006</v>
          </cell>
          <cell r="I24">
            <v>138164.11169528199</v>
          </cell>
          <cell r="J24">
            <v>191252.98656350101</v>
          </cell>
          <cell r="K24">
            <v>428803.01899404998</v>
          </cell>
          <cell r="L24">
            <v>58602.634524852001</v>
          </cell>
          <cell r="M24">
            <v>51140.381631548997</v>
          </cell>
          <cell r="N24">
            <v>99924.971215151003</v>
          </cell>
        </row>
        <row r="25">
          <cell r="C25" t="str">
            <v>AXIS BANK</v>
          </cell>
          <cell r="D25">
            <v>188</v>
          </cell>
          <cell r="E25">
            <v>113</v>
          </cell>
          <cell r="F25">
            <v>97</v>
          </cell>
          <cell r="G25">
            <v>398</v>
          </cell>
          <cell r="H25">
            <v>5459.8219206000003</v>
          </cell>
          <cell r="I25">
            <v>8823.5267211999999</v>
          </cell>
          <cell r="J25">
            <v>12210.229681000001</v>
          </cell>
          <cell r="K25">
            <v>26493.5783228</v>
          </cell>
          <cell r="L25">
            <v>3517.069706283</v>
          </cell>
          <cell r="M25">
            <v>7384.9883221999999</v>
          </cell>
          <cell r="N25">
            <v>11326.020796823001</v>
          </cell>
        </row>
        <row r="26">
          <cell r="C26" t="str">
            <v>BANDHAN BANK</v>
          </cell>
          <cell r="D26">
            <v>1</v>
          </cell>
          <cell r="E26">
            <v>29</v>
          </cell>
          <cell r="F26">
            <v>29</v>
          </cell>
          <cell r="G26">
            <v>59</v>
          </cell>
          <cell r="H26">
            <v>7.9554838349999999</v>
          </cell>
          <cell r="I26">
            <v>841.14499995100005</v>
          </cell>
          <cell r="J26">
            <v>2538.6237723409999</v>
          </cell>
          <cell r="K26">
            <v>3387.724256127</v>
          </cell>
          <cell r="L26">
            <v>0</v>
          </cell>
          <cell r="M26">
            <v>161.146839938</v>
          </cell>
          <cell r="N26">
            <v>627.937421255</v>
          </cell>
        </row>
        <row r="27">
          <cell r="C27" t="str">
            <v>CATHOLIC SYRIAN BANK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 t="str">
            <v>CITY UNION BANK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 t="str">
            <v>DCB</v>
          </cell>
          <cell r="D29">
            <v>0</v>
          </cell>
          <cell r="E29">
            <v>6</v>
          </cell>
          <cell r="F29">
            <v>13</v>
          </cell>
          <cell r="G29">
            <v>19</v>
          </cell>
          <cell r="H29">
            <v>0</v>
          </cell>
          <cell r="I29">
            <v>646.20127428000001</v>
          </cell>
          <cell r="J29">
            <v>2724.2155609910001</v>
          </cell>
          <cell r="K29">
            <v>3370.4168352709999</v>
          </cell>
          <cell r="L29">
            <v>0</v>
          </cell>
          <cell r="M29">
            <v>219.17747189900001</v>
          </cell>
          <cell r="N29">
            <v>1361.2086248620001</v>
          </cell>
        </row>
        <row r="30">
          <cell r="C30" t="str">
            <v>DHAN LAXMI BANK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 t="str">
            <v>FEDERAL BANK</v>
          </cell>
          <cell r="D31">
            <v>0</v>
          </cell>
          <cell r="E31">
            <v>18</v>
          </cell>
          <cell r="F31">
            <v>19</v>
          </cell>
          <cell r="G31">
            <v>37</v>
          </cell>
          <cell r="H31">
            <v>0</v>
          </cell>
          <cell r="I31">
            <v>519.03313753099997</v>
          </cell>
          <cell r="J31">
            <v>1050.8528974139999</v>
          </cell>
          <cell r="K31">
            <v>1569.8860349449999</v>
          </cell>
          <cell r="L31">
            <v>0</v>
          </cell>
          <cell r="M31">
            <v>520.15462057900004</v>
          </cell>
          <cell r="N31">
            <v>959.94677865000006</v>
          </cell>
        </row>
        <row r="32">
          <cell r="C32" t="str">
            <v>HDFC BANK</v>
          </cell>
          <cell r="D32">
            <v>285</v>
          </cell>
          <cell r="E32">
            <v>185</v>
          </cell>
          <cell r="F32">
            <v>135</v>
          </cell>
          <cell r="G32">
            <v>605</v>
          </cell>
          <cell r="H32">
            <v>15639.438236800001</v>
          </cell>
          <cell r="I32">
            <v>24974.168175999999</v>
          </cell>
          <cell r="J32">
            <v>41702.633346900002</v>
          </cell>
          <cell r="K32">
            <v>82316.239759699994</v>
          </cell>
          <cell r="L32">
            <v>11584.764216199999</v>
          </cell>
          <cell r="M32">
            <v>32727.570804499999</v>
          </cell>
          <cell r="N32">
            <v>50511.689473300001</v>
          </cell>
        </row>
        <row r="33">
          <cell r="C33" t="str">
            <v>ICICI BANK</v>
          </cell>
          <cell r="D33">
            <v>82</v>
          </cell>
          <cell r="E33">
            <v>109</v>
          </cell>
          <cell r="F33">
            <v>131</v>
          </cell>
          <cell r="G33">
            <v>322</v>
          </cell>
          <cell r="H33">
            <v>1487.2853411420001</v>
          </cell>
          <cell r="I33">
            <v>7451.3281966610002</v>
          </cell>
          <cell r="J33">
            <v>19941.263475716001</v>
          </cell>
          <cell r="K33">
            <v>28879.877013518999</v>
          </cell>
          <cell r="L33">
            <v>1420.337191455</v>
          </cell>
          <cell r="M33">
            <v>8223.3457579799997</v>
          </cell>
          <cell r="N33">
            <v>21492.929323015</v>
          </cell>
        </row>
        <row r="34">
          <cell r="C34" t="str">
            <v>IDBI BANK</v>
          </cell>
          <cell r="D34">
            <v>20</v>
          </cell>
          <cell r="E34">
            <v>32</v>
          </cell>
          <cell r="F34">
            <v>30</v>
          </cell>
          <cell r="G34">
            <v>82</v>
          </cell>
          <cell r="H34">
            <v>354.04658358799998</v>
          </cell>
          <cell r="I34">
            <v>1894.61373153</v>
          </cell>
          <cell r="J34">
            <v>3031.9755465180001</v>
          </cell>
          <cell r="K34">
            <v>5280.6358616360003</v>
          </cell>
          <cell r="L34">
            <v>305.17939063099999</v>
          </cell>
          <cell r="M34">
            <v>880.932493733</v>
          </cell>
          <cell r="N34">
            <v>1356.4606704620001</v>
          </cell>
        </row>
        <row r="35">
          <cell r="C35" t="str">
            <v>IDFC BANK</v>
          </cell>
          <cell r="D35">
            <v>0</v>
          </cell>
          <cell r="E35">
            <v>10</v>
          </cell>
          <cell r="F35">
            <v>30</v>
          </cell>
          <cell r="G35">
            <v>40</v>
          </cell>
          <cell r="H35">
            <v>0</v>
          </cell>
          <cell r="I35">
            <v>301.97512565400001</v>
          </cell>
          <cell r="J35">
            <v>3510.3887276800001</v>
          </cell>
          <cell r="K35">
            <v>3812.3638533339999</v>
          </cell>
          <cell r="L35">
            <v>0</v>
          </cell>
          <cell r="M35">
            <v>224.71269970899999</v>
          </cell>
          <cell r="N35">
            <v>3289.9013623830001</v>
          </cell>
        </row>
        <row r="36">
          <cell r="C36" t="str">
            <v>INDUSIND BANK</v>
          </cell>
          <cell r="D36">
            <v>59</v>
          </cell>
          <cell r="E36">
            <v>50</v>
          </cell>
          <cell r="F36">
            <v>63</v>
          </cell>
          <cell r="G36">
            <v>172</v>
          </cell>
          <cell r="H36">
            <v>771.1404</v>
          </cell>
          <cell r="I36">
            <v>2424.5036</v>
          </cell>
          <cell r="J36">
            <v>6820.0968000000003</v>
          </cell>
          <cell r="K36">
            <v>10015.7408</v>
          </cell>
          <cell r="L36">
            <v>1355.2752</v>
          </cell>
          <cell r="M36">
            <v>927.10289999999998</v>
          </cell>
          <cell r="N36">
            <v>4146.9759000000004</v>
          </cell>
        </row>
        <row r="37">
          <cell r="C37" t="str">
            <v>J&amp;K BANK</v>
          </cell>
          <cell r="D37">
            <v>1</v>
          </cell>
          <cell r="E37">
            <v>4</v>
          </cell>
          <cell r="F37">
            <v>17</v>
          </cell>
          <cell r="G37">
            <v>22</v>
          </cell>
          <cell r="H37">
            <v>14.260488856</v>
          </cell>
          <cell r="I37">
            <v>108.550290766</v>
          </cell>
          <cell r="J37">
            <v>1040.369244814</v>
          </cell>
          <cell r="K37">
            <v>1163.1800244359999</v>
          </cell>
          <cell r="L37">
            <v>12.841347325999999</v>
          </cell>
          <cell r="M37">
            <v>122.55982110399999</v>
          </cell>
          <cell r="N37">
            <v>1003.381981445</v>
          </cell>
        </row>
        <row r="38">
          <cell r="C38" t="str">
            <v>KARNATAKA BANK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 t="str">
            <v>KARUR VYSYA BANK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 t="str">
            <v>KOTAK MAHINDRA BANK</v>
          </cell>
          <cell r="D40">
            <v>40</v>
          </cell>
          <cell r="E40">
            <v>32</v>
          </cell>
          <cell r="F40">
            <v>37</v>
          </cell>
          <cell r="G40">
            <v>109</v>
          </cell>
          <cell r="H40">
            <v>901.47434962399996</v>
          </cell>
          <cell r="I40">
            <v>1638.410087448</v>
          </cell>
          <cell r="J40">
            <v>3244.123663413</v>
          </cell>
          <cell r="K40">
            <v>5784.0081004849999</v>
          </cell>
          <cell r="L40">
            <v>773.29025578899996</v>
          </cell>
          <cell r="M40">
            <v>1531.4034654520001</v>
          </cell>
          <cell r="N40">
            <v>5554.231563497</v>
          </cell>
        </row>
        <row r="41">
          <cell r="C41" t="str">
            <v>LAXMI VILAS BANK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NAINITAL 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 t="str">
            <v>RBL BANK LTD.</v>
          </cell>
          <cell r="D43">
            <v>0</v>
          </cell>
          <cell r="E43">
            <v>4</v>
          </cell>
          <cell r="F43">
            <v>10</v>
          </cell>
          <cell r="G43">
            <v>14</v>
          </cell>
          <cell r="H43">
            <v>0</v>
          </cell>
          <cell r="I43">
            <v>687.83253545299999</v>
          </cell>
          <cell r="J43">
            <v>1275.8385705159999</v>
          </cell>
          <cell r="K43">
            <v>1963.6711059690001</v>
          </cell>
          <cell r="L43">
            <v>0</v>
          </cell>
          <cell r="M43">
            <v>2828.6108900069999</v>
          </cell>
          <cell r="N43">
            <v>605.55794260300001</v>
          </cell>
        </row>
        <row r="44">
          <cell r="C44" t="str">
            <v>SOUTH INDIAN BANK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TAMILNAD MERCENTILE BANK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THE LAKSHMI VILAS BANK LTD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YES BANK</v>
          </cell>
          <cell r="D47">
            <v>10</v>
          </cell>
          <cell r="E47">
            <v>53</v>
          </cell>
          <cell r="F47">
            <v>36</v>
          </cell>
          <cell r="G47">
            <v>99</v>
          </cell>
          <cell r="H47">
            <v>496.10990261900002</v>
          </cell>
          <cell r="I47">
            <v>2808.3589509960002</v>
          </cell>
          <cell r="J47">
            <v>5649.5028328979997</v>
          </cell>
          <cell r="K47">
            <v>8953.9716865129994</v>
          </cell>
          <cell r="L47">
            <v>129.78468471100001</v>
          </cell>
          <cell r="M47">
            <v>1202.8296347830001</v>
          </cell>
          <cell r="N47">
            <v>4032.1875870590002</v>
          </cell>
        </row>
        <row r="48">
          <cell r="C48" t="str">
            <v>PRIVATE SECTOR BANKS</v>
          </cell>
          <cell r="D48">
            <v>686</v>
          </cell>
          <cell r="E48">
            <v>645</v>
          </cell>
          <cell r="F48">
            <v>647</v>
          </cell>
          <cell r="G48">
            <v>1978</v>
          </cell>
          <cell r="H48">
            <v>25131.532707064001</v>
          </cell>
          <cell r="I48">
            <v>53119.646827470002</v>
          </cell>
          <cell r="J48">
            <v>104740.114120201</v>
          </cell>
          <cell r="K48">
            <v>182991.293654735</v>
          </cell>
          <cell r="L48">
            <v>19098.541992394999</v>
          </cell>
          <cell r="M48">
            <v>56954.535721884</v>
          </cell>
          <cell r="N48">
            <v>106268.429425354</v>
          </cell>
        </row>
        <row r="49">
          <cell r="C49" t="str">
            <v>CHD STATE COOP BANK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 t="str">
            <v>HARCO BANK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 t="str">
            <v>HSARDB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PB. STATE COOP. BANK</v>
          </cell>
          <cell r="D52">
            <v>590</v>
          </cell>
          <cell r="E52">
            <v>145</v>
          </cell>
          <cell r="F52">
            <v>67</v>
          </cell>
          <cell r="G52">
            <v>802</v>
          </cell>
          <cell r="H52">
            <v>12047.146413</v>
          </cell>
          <cell r="I52">
            <v>4656.2729321229999</v>
          </cell>
          <cell r="J52">
            <v>2717.4453847949999</v>
          </cell>
          <cell r="K52">
            <v>19420.864729918001</v>
          </cell>
          <cell r="L52">
            <v>6495.4046833660004</v>
          </cell>
          <cell r="M52">
            <v>2719.5926537609998</v>
          </cell>
          <cell r="N52">
            <v>850.17951864199995</v>
          </cell>
        </row>
        <row r="53">
          <cell r="C53" t="str">
            <v>ROPAR CENT COOP BANK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 t="str">
            <v>URBAN COOP. BANK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 t="str">
            <v>CO-OPERATIVE BANKS</v>
          </cell>
          <cell r="D55">
            <v>590</v>
          </cell>
          <cell r="E55">
            <v>145</v>
          </cell>
          <cell r="F55">
            <v>67</v>
          </cell>
          <cell r="G55">
            <v>802</v>
          </cell>
          <cell r="H55">
            <v>12047.146413</v>
          </cell>
          <cell r="I55">
            <v>4656.2729321229999</v>
          </cell>
          <cell r="J55">
            <v>2717.4453847949999</v>
          </cell>
          <cell r="K55">
            <v>19420.864729918001</v>
          </cell>
          <cell r="L55">
            <v>6495.4046833660004</v>
          </cell>
          <cell r="M55">
            <v>2719.5926537609998</v>
          </cell>
          <cell r="N55">
            <v>850.17951864199995</v>
          </cell>
        </row>
        <row r="56">
          <cell r="C56" t="str">
            <v>PUNJAB GRAMIN BANK</v>
          </cell>
          <cell r="D56">
            <v>364</v>
          </cell>
          <cell r="E56">
            <v>64</v>
          </cell>
          <cell r="F56">
            <v>21</v>
          </cell>
          <cell r="G56">
            <v>449</v>
          </cell>
          <cell r="H56">
            <v>10697.383055259999</v>
          </cell>
          <cell r="I56">
            <v>2381.7486826549998</v>
          </cell>
          <cell r="J56">
            <v>1758.8491931850001</v>
          </cell>
          <cell r="K56">
            <v>14837.980931100001</v>
          </cell>
          <cell r="L56">
            <v>8632.4502246560005</v>
          </cell>
          <cell r="M56">
            <v>1891.867907675</v>
          </cell>
          <cell r="N56">
            <v>1018.955409483</v>
          </cell>
        </row>
        <row r="57">
          <cell r="C57" t="str">
            <v>SARVA HARYANA GRAMIN BANK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C58" t="str">
            <v>REGIONAL RURAL BANKS</v>
          </cell>
          <cell r="D58">
            <v>364</v>
          </cell>
          <cell r="E58">
            <v>64</v>
          </cell>
          <cell r="F58">
            <v>21</v>
          </cell>
          <cell r="G58">
            <v>449</v>
          </cell>
          <cell r="H58">
            <v>10697.383055259999</v>
          </cell>
          <cell r="I58">
            <v>2381.7486826549998</v>
          </cell>
          <cell r="J58">
            <v>1758.8491931850001</v>
          </cell>
          <cell r="K58">
            <v>14837.980931100001</v>
          </cell>
          <cell r="L58">
            <v>8632.4502246560005</v>
          </cell>
          <cell r="M58">
            <v>1891.867907675</v>
          </cell>
          <cell r="N58">
            <v>1018.955409483</v>
          </cell>
        </row>
        <row r="59">
          <cell r="C59" t="str">
            <v>AU SMALL FINANCE BANK</v>
          </cell>
          <cell r="D59">
            <v>4</v>
          </cell>
          <cell r="E59">
            <v>20</v>
          </cell>
          <cell r="F59">
            <v>32</v>
          </cell>
          <cell r="G59">
            <v>56</v>
          </cell>
          <cell r="H59">
            <v>4.0010422999999999</v>
          </cell>
          <cell r="I59">
            <v>1045.7346451999999</v>
          </cell>
          <cell r="J59">
            <v>5956.9561067000004</v>
          </cell>
          <cell r="K59">
            <v>7006.6917942</v>
          </cell>
          <cell r="L59">
            <v>0.4153966</v>
          </cell>
          <cell r="M59">
            <v>1256.884247</v>
          </cell>
          <cell r="N59">
            <v>2908.3539252</v>
          </cell>
        </row>
        <row r="60">
          <cell r="C60" t="str">
            <v>CAPITAL SMALL FINANCE BANK</v>
          </cell>
          <cell r="D60">
            <v>73</v>
          </cell>
          <cell r="E60">
            <v>55</v>
          </cell>
          <cell r="F60">
            <v>26</v>
          </cell>
          <cell r="G60">
            <v>154</v>
          </cell>
          <cell r="H60">
            <v>2868.6798009240001</v>
          </cell>
          <cell r="I60">
            <v>3092.5607842310001</v>
          </cell>
          <cell r="J60">
            <v>1315.5828595150001</v>
          </cell>
          <cell r="K60">
            <v>7276.8234446699998</v>
          </cell>
          <cell r="L60">
            <v>1531.152168048</v>
          </cell>
          <cell r="M60">
            <v>2240.9768801750001</v>
          </cell>
          <cell r="N60">
            <v>2362.2651937179999</v>
          </cell>
        </row>
        <row r="61">
          <cell r="C61" t="str">
            <v>EQUITAS BANK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 t="str">
            <v>EVANGELICAL SOCIAL ACTION FORUM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 t="str">
            <v>JANA SMALL FINANCE</v>
          </cell>
          <cell r="D63">
            <v>0</v>
          </cell>
          <cell r="E63">
            <v>5</v>
          </cell>
          <cell r="F63">
            <v>12</v>
          </cell>
          <cell r="G63">
            <v>17</v>
          </cell>
          <cell r="H63">
            <v>0</v>
          </cell>
          <cell r="I63">
            <v>17.658231499999999</v>
          </cell>
          <cell r="J63">
            <v>1904.2398155999999</v>
          </cell>
          <cell r="K63">
            <v>1921.8980471</v>
          </cell>
          <cell r="L63">
            <v>0</v>
          </cell>
          <cell r="M63">
            <v>56.051772499999998</v>
          </cell>
          <cell r="N63">
            <v>489.9841854</v>
          </cell>
        </row>
        <row r="64">
          <cell r="C64" t="str">
            <v>UJJIVAN SMALL FINANCE BANK</v>
          </cell>
          <cell r="D64">
            <v>0</v>
          </cell>
          <cell r="E64">
            <v>8</v>
          </cell>
          <cell r="F64">
            <v>10</v>
          </cell>
          <cell r="G64">
            <v>18</v>
          </cell>
          <cell r="H64">
            <v>0</v>
          </cell>
          <cell r="I64">
            <v>845.88795567900002</v>
          </cell>
          <cell r="J64">
            <v>1330.656642983</v>
          </cell>
          <cell r="K64">
            <v>2176.5445986620002</v>
          </cell>
          <cell r="L64">
            <v>0</v>
          </cell>
          <cell r="M64">
            <v>303.45973042499998</v>
          </cell>
          <cell r="N64">
            <v>396.977962816</v>
          </cell>
        </row>
        <row r="65">
          <cell r="C65" t="str">
            <v>UTKARSH SMALL FINANCE BANK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 t="str">
            <v>SMALL FINANCE BANKS</v>
          </cell>
          <cell r="D66">
            <v>77</v>
          </cell>
          <cell r="E66">
            <v>88</v>
          </cell>
          <cell r="F66">
            <v>80</v>
          </cell>
          <cell r="G66">
            <v>245</v>
          </cell>
          <cell r="H66">
            <v>2872.680843224</v>
          </cell>
          <cell r="I66">
            <v>5001.8416166099996</v>
          </cell>
          <cell r="J66">
            <v>10507.435424798001</v>
          </cell>
          <cell r="K66">
            <v>18381.957884632</v>
          </cell>
          <cell r="L66">
            <v>1531.5675646479999</v>
          </cell>
          <cell r="M66">
            <v>3857.3726301000002</v>
          </cell>
          <cell r="N66">
            <v>6157.581267134</v>
          </cell>
        </row>
        <row r="67">
          <cell r="D67">
            <v>3228</v>
          </cell>
          <cell r="E67">
            <v>2143</v>
          </cell>
          <cell r="F67">
            <v>2042</v>
          </cell>
          <cell r="G67">
            <v>7413</v>
          </cell>
          <cell r="H67">
            <v>150134.663753815</v>
          </cell>
          <cell r="I67">
            <v>203323.62175414001</v>
          </cell>
          <cell r="J67">
            <v>310976.83068647998</v>
          </cell>
          <cell r="K67">
            <v>664435.11619443505</v>
          </cell>
          <cell r="L67">
            <v>94360.598989916994</v>
          </cell>
          <cell r="M67">
            <v>116563.75054496901</v>
          </cell>
          <cell r="N67">
            <v>214220.116835764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4"/>
  <sheetViews>
    <sheetView tabSelected="1" view="pageBreakPreview" zoomScale="58" zoomScaleNormal="70" zoomScaleSheetLayoutView="58" workbookViewId="0">
      <pane xSplit="2" ySplit="12" topLeftCell="C13" activePane="bottomRight" state="frozen"/>
      <selection pane="topRight" activeCell="C1" sqref="C1"/>
      <selection pane="bottomLeft" activeCell="A10" sqref="A10"/>
      <selection pane="bottomRight" activeCell="I18" sqref="I18"/>
    </sheetView>
  </sheetViews>
  <sheetFormatPr defaultColWidth="9.140625" defaultRowHeight="12.75" x14ac:dyDescent="0.2"/>
  <cols>
    <col min="1" max="1" width="9.140625" style="6"/>
    <col min="2" max="2" width="39" style="6" customWidth="1"/>
    <col min="3" max="3" width="22.28515625" style="6" customWidth="1"/>
    <col min="4" max="4" width="17.85546875" style="6" customWidth="1"/>
    <col min="5" max="5" width="19.7109375" style="6" customWidth="1"/>
    <col min="6" max="6" width="17.42578125" style="6" customWidth="1"/>
    <col min="7" max="7" width="20.85546875" style="5" customWidth="1"/>
    <col min="8" max="8" width="18.85546875" style="5" customWidth="1"/>
    <col min="9" max="9" width="16.42578125" style="5" customWidth="1"/>
    <col min="10" max="10" width="20.140625" style="5" bestFit="1" customWidth="1"/>
    <col min="11" max="11" width="25.42578125" style="5" bestFit="1" customWidth="1"/>
    <col min="12" max="12" width="17.28515625" style="5" customWidth="1"/>
    <col min="13" max="13" width="16.85546875" style="5" customWidth="1"/>
    <col min="14" max="14" width="15.140625" style="6" bestFit="1" customWidth="1"/>
    <col min="15" max="15" width="16.85546875" style="6" bestFit="1" customWidth="1"/>
    <col min="16" max="16" width="13.85546875" style="77" customWidth="1"/>
    <col min="17" max="17" width="19.85546875" style="6" customWidth="1"/>
    <col min="18" max="18" width="20.140625" style="6" bestFit="1" customWidth="1"/>
    <col min="19" max="19" width="18.140625" style="6" customWidth="1"/>
    <col min="20" max="20" width="18.28515625" style="6" customWidth="1"/>
    <col min="21" max="21" width="17.7109375" style="78" customWidth="1"/>
    <col min="22" max="22" width="16.5703125" style="6" customWidth="1"/>
    <col min="23" max="23" width="13.85546875" style="79" customWidth="1"/>
    <col min="24" max="24" width="8.85546875" style="4" customWidth="1"/>
    <col min="25" max="16384" width="9.140625" style="6"/>
  </cols>
  <sheetData>
    <row r="1" spans="1:24" s="51" customFormat="1" ht="21" thickBot="1" x14ac:dyDescent="0.35">
      <c r="G1" s="52"/>
      <c r="H1" s="44"/>
      <c r="I1" s="44"/>
      <c r="J1" s="52"/>
      <c r="K1" s="52"/>
      <c r="L1" s="52"/>
      <c r="M1" s="52"/>
      <c r="O1" s="45"/>
      <c r="P1" s="45"/>
      <c r="U1" s="53"/>
      <c r="V1" s="46" t="s">
        <v>60</v>
      </c>
      <c r="W1" s="46"/>
      <c r="X1" s="54"/>
    </row>
    <row r="2" spans="1:24" s="56" customFormat="1" ht="28.5" thickBot="1" x14ac:dyDescent="0.4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55"/>
    </row>
    <row r="3" spans="1:24" s="61" customFormat="1" ht="24" thickBot="1" x14ac:dyDescent="0.4">
      <c r="A3" s="57"/>
      <c r="B3" s="57"/>
      <c r="C3" s="57"/>
      <c r="D3" s="57"/>
      <c r="E3" s="57"/>
      <c r="F3" s="57"/>
      <c r="G3" s="58"/>
      <c r="H3" s="48"/>
      <c r="I3" s="48"/>
      <c r="J3" s="58"/>
      <c r="K3" s="58"/>
      <c r="L3" s="58"/>
      <c r="M3" s="58"/>
      <c r="N3" s="57"/>
      <c r="O3" s="49"/>
      <c r="P3" s="49"/>
      <c r="Q3" s="57"/>
      <c r="R3" s="57"/>
      <c r="S3" s="57"/>
      <c r="T3" s="57"/>
      <c r="U3" s="59"/>
      <c r="V3" s="50" t="s">
        <v>52</v>
      </c>
      <c r="W3" s="50"/>
      <c r="X3" s="60"/>
    </row>
    <row r="4" spans="1:24" s="63" customFormat="1" ht="27" thickBot="1" x14ac:dyDescent="0.45">
      <c r="A4" s="41" t="s">
        <v>1</v>
      </c>
      <c r="B4" s="41" t="s">
        <v>2</v>
      </c>
      <c r="C4" s="42" t="s">
        <v>3</v>
      </c>
      <c r="D4" s="42"/>
      <c r="E4" s="42"/>
      <c r="F4" s="42"/>
      <c r="G4" s="42"/>
      <c r="H4" s="42"/>
      <c r="I4" s="42"/>
      <c r="J4" s="42" t="s">
        <v>4</v>
      </c>
      <c r="K4" s="42"/>
      <c r="L4" s="42"/>
      <c r="M4" s="42"/>
      <c r="N4" s="42"/>
      <c r="O4" s="42"/>
      <c r="P4" s="42"/>
      <c r="Q4" s="42" t="s">
        <v>5</v>
      </c>
      <c r="R4" s="42"/>
      <c r="S4" s="42"/>
      <c r="T4" s="42"/>
      <c r="U4" s="42"/>
      <c r="V4" s="42"/>
      <c r="W4" s="42"/>
      <c r="X4" s="62"/>
    </row>
    <row r="5" spans="1:24" ht="19.149999999999999" customHeight="1" thickBot="1" x14ac:dyDescent="0.25">
      <c r="A5" s="41"/>
      <c r="B5" s="41"/>
      <c r="C5" s="32" t="s">
        <v>6</v>
      </c>
      <c r="D5" s="32" t="s">
        <v>7</v>
      </c>
      <c r="E5" s="32" t="s">
        <v>6</v>
      </c>
      <c r="F5" s="32" t="s">
        <v>7</v>
      </c>
      <c r="G5" s="43" t="s">
        <v>8</v>
      </c>
      <c r="H5" s="43"/>
      <c r="I5" s="43"/>
      <c r="J5" s="32" t="s">
        <v>6</v>
      </c>
      <c r="K5" s="32" t="s">
        <v>7</v>
      </c>
      <c r="L5" s="32" t="s">
        <v>6</v>
      </c>
      <c r="M5" s="32" t="s">
        <v>7</v>
      </c>
      <c r="N5" s="43" t="s">
        <v>8</v>
      </c>
      <c r="O5" s="43"/>
      <c r="P5" s="43"/>
      <c r="Q5" s="32" t="s">
        <v>6</v>
      </c>
      <c r="R5" s="32" t="s">
        <v>7</v>
      </c>
      <c r="S5" s="32" t="s">
        <v>6</v>
      </c>
      <c r="T5" s="32" t="s">
        <v>7</v>
      </c>
      <c r="U5" s="43" t="s">
        <v>8</v>
      </c>
      <c r="V5" s="43"/>
      <c r="W5" s="43"/>
    </row>
    <row r="6" spans="1:24" ht="17.25" thickBot="1" x14ac:dyDescent="0.25">
      <c r="A6" s="41"/>
      <c r="B6" s="41"/>
      <c r="C6" s="37">
        <v>45199</v>
      </c>
      <c r="D6" s="38"/>
      <c r="E6" s="39">
        <v>45565</v>
      </c>
      <c r="F6" s="40"/>
      <c r="G6" s="8">
        <v>45199</v>
      </c>
      <c r="H6" s="8">
        <v>45565</v>
      </c>
      <c r="I6" s="9" t="s">
        <v>9</v>
      </c>
      <c r="J6" s="37">
        <v>45199</v>
      </c>
      <c r="K6" s="38"/>
      <c r="L6" s="39">
        <v>45565</v>
      </c>
      <c r="M6" s="40"/>
      <c r="N6" s="8">
        <v>45199</v>
      </c>
      <c r="O6" s="8">
        <v>45565</v>
      </c>
      <c r="P6" s="33" t="s">
        <v>9</v>
      </c>
      <c r="Q6" s="37">
        <v>45199</v>
      </c>
      <c r="R6" s="38"/>
      <c r="S6" s="39">
        <v>45565</v>
      </c>
      <c r="T6" s="40"/>
      <c r="U6" s="8">
        <v>45199</v>
      </c>
      <c r="V6" s="8">
        <v>45565</v>
      </c>
      <c r="W6" s="9" t="s">
        <v>9</v>
      </c>
    </row>
    <row r="7" spans="1:24" ht="30.6" customHeight="1" thickBot="1" x14ac:dyDescent="0.35">
      <c r="A7" s="10" t="s">
        <v>10</v>
      </c>
      <c r="B7" s="11" t="s">
        <v>11</v>
      </c>
      <c r="C7" s="12"/>
      <c r="D7" s="12"/>
      <c r="E7" s="12"/>
      <c r="F7" s="12"/>
      <c r="G7" s="13"/>
      <c r="H7" s="13"/>
      <c r="I7" s="14"/>
      <c r="J7" s="15"/>
      <c r="K7" s="15"/>
      <c r="L7" s="14"/>
      <c r="M7" s="14"/>
      <c r="N7" s="13"/>
      <c r="O7" s="13"/>
      <c r="P7" s="34"/>
      <c r="Q7" s="14"/>
      <c r="R7" s="14"/>
      <c r="S7" s="14"/>
      <c r="T7" s="14"/>
      <c r="U7" s="16"/>
      <c r="V7" s="13"/>
      <c r="W7" s="64"/>
    </row>
    <row r="8" spans="1:24" ht="30.6" customHeight="1" thickBot="1" x14ac:dyDescent="0.3">
      <c r="A8" s="17">
        <v>1</v>
      </c>
      <c r="B8" s="65" t="s">
        <v>12</v>
      </c>
      <c r="C8" s="20">
        <v>36230.454434487998</v>
      </c>
      <c r="D8" s="20">
        <v>10877.901131142</v>
      </c>
      <c r="E8" s="29">
        <f>VLOOKUP(B8,'[1]BANK WISE'!$C$12:$H$71,6,0)</f>
        <v>38706.598693334003</v>
      </c>
      <c r="F8" s="29">
        <f>VLOOKUP(B8,'[1]BANK WISE'!$C$12:$L$68,10,0)</f>
        <v>11476.586883565</v>
      </c>
      <c r="G8" s="2">
        <v>0.30024191804746608</v>
      </c>
      <c r="H8" s="2">
        <v>0.29650207641575804</v>
      </c>
      <c r="I8" s="3">
        <v>-3.7398416317080407E-3</v>
      </c>
      <c r="J8" s="28">
        <v>37224.832442348998</v>
      </c>
      <c r="K8" s="28">
        <v>11934.899843617999</v>
      </c>
      <c r="L8" s="21">
        <f>VLOOKUP(B8,'[1]BANK WISE'!$C$12:$I$73,7,0)</f>
        <v>39691.023301966998</v>
      </c>
      <c r="M8" s="21">
        <f>VLOOKUP(B8,'[1]BANK WISE'!$C$12:$M$70,11,0)</f>
        <v>12882.182221318</v>
      </c>
      <c r="N8" s="18">
        <f>K8/J8</f>
        <v>0.32061661693445814</v>
      </c>
      <c r="O8" s="18">
        <f>M8/L8</f>
        <v>0.32456160485737812</v>
      </c>
      <c r="P8" s="35">
        <v>3.9449879229199736E-3</v>
      </c>
      <c r="Q8" s="28">
        <v>46617.844496672005</v>
      </c>
      <c r="R8" s="28">
        <v>20915.930591488999</v>
      </c>
      <c r="S8" s="29">
        <f>VLOOKUP(B8,'[1]BANK WISE'!$C$12:$J$69,8,0)</f>
        <v>50179.686936705002</v>
      </c>
      <c r="T8" s="66">
        <f>VLOOKUP(B8,'[1]BANK WISE'!$C$12:$N$72,12,0)</f>
        <v>25036.547501055</v>
      </c>
      <c r="U8" s="18">
        <v>0.44866790426104242</v>
      </c>
      <c r="V8" s="18">
        <v>0.49893789757268259</v>
      </c>
      <c r="W8" s="19">
        <v>5.0269993311640171E-2</v>
      </c>
    </row>
    <row r="9" spans="1:24" ht="30.6" customHeight="1" thickBot="1" x14ac:dyDescent="0.3">
      <c r="A9" s="17">
        <v>2</v>
      </c>
      <c r="B9" s="65" t="s">
        <v>13</v>
      </c>
      <c r="C9" s="20">
        <v>18842.62</v>
      </c>
      <c r="D9" s="20">
        <v>5327.07</v>
      </c>
      <c r="E9" s="29">
        <f>VLOOKUP(B9,'[1]BANK WISE'!$C$12:$H$71,6,0)</f>
        <v>14598.280454793001</v>
      </c>
      <c r="F9" s="29">
        <f>VLOOKUP(B9,'[1]BANK WISE'!$C$12:$L$68,10,0)</f>
        <v>5553.9128618349996</v>
      </c>
      <c r="G9" s="2">
        <v>0.28271386887810718</v>
      </c>
      <c r="H9" s="2">
        <v>0.3804497987988375</v>
      </c>
      <c r="I9" s="3">
        <v>9.7735929920730324E-2</v>
      </c>
      <c r="J9" s="28">
        <v>10265.870000000001</v>
      </c>
      <c r="K9" s="28">
        <v>4359.6000000000004</v>
      </c>
      <c r="L9" s="21">
        <f>VLOOKUP(B9,'[1]BANK WISE'!$C$12:$I$73,7,0)</f>
        <v>11100.763296417001</v>
      </c>
      <c r="M9" s="21">
        <f>VLOOKUP(B9,'[1]BANK WISE'!$C$12:$M$70,11,0)</f>
        <v>4560.9938716939996</v>
      </c>
      <c r="N9" s="18">
        <f t="shared" ref="N9:N53" si="0">K9/J9</f>
        <v>0.42466931687231574</v>
      </c>
      <c r="O9" s="18">
        <f t="shared" ref="O9:O53" si="1">M9/L9</f>
        <v>0.41087209499964333</v>
      </c>
      <c r="P9" s="35">
        <v>-1.3797221872672405E-2</v>
      </c>
      <c r="Q9" s="28">
        <v>7479.2300000000014</v>
      </c>
      <c r="R9" s="28">
        <v>5033.6370999999999</v>
      </c>
      <c r="S9" s="29">
        <f>VLOOKUP(B9,'[1]BANK WISE'!$C$12:$J$69,8,0)</f>
        <v>14205.443284294999</v>
      </c>
      <c r="T9" s="66">
        <f>VLOOKUP(B9,'[1]BANK WISE'!$C$12:$N$72,12,0)</f>
        <v>5299.2366082469998</v>
      </c>
      <c r="U9" s="18">
        <v>0.67301541736248238</v>
      </c>
      <c r="V9" s="18">
        <v>0.37304267823205739</v>
      </c>
      <c r="W9" s="19">
        <v>-0.29997273913042499</v>
      </c>
    </row>
    <row r="10" spans="1:24" ht="30.6" customHeight="1" thickBot="1" x14ac:dyDescent="0.3">
      <c r="A10" s="17">
        <v>3</v>
      </c>
      <c r="B10" s="65" t="s">
        <v>14</v>
      </c>
      <c r="C10" s="20">
        <v>3297.7662268499994</v>
      </c>
      <c r="D10" s="20">
        <v>919.18130595800017</v>
      </c>
      <c r="E10" s="29">
        <f>VLOOKUP(B10,'[1]BANK WISE'!$C$12:$H$71,6,0)</f>
        <v>3553.9648725010002</v>
      </c>
      <c r="F10" s="29">
        <f>VLOOKUP(B10,'[1]BANK WISE'!$C$12:$L$68,10,0)</f>
        <v>1054.3075507389999</v>
      </c>
      <c r="G10" s="2">
        <v>0.27872846124571876</v>
      </c>
      <c r="H10" s="2">
        <v>0.29665671681134581</v>
      </c>
      <c r="I10" s="3">
        <v>1.7928255565627049E-2</v>
      </c>
      <c r="J10" s="28">
        <v>2836.962286343</v>
      </c>
      <c r="K10" s="28">
        <v>1203.0090928129998</v>
      </c>
      <c r="L10" s="21">
        <f>VLOOKUP(B10,'[1]BANK WISE'!$C$12:$I$73,7,0)</f>
        <v>3129.6387790479998</v>
      </c>
      <c r="M10" s="21">
        <f>VLOOKUP(B10,'[1]BANK WISE'!$C$12:$M$70,11,0)</f>
        <v>1389.8463571980001</v>
      </c>
      <c r="N10" s="18">
        <f t="shared" si="0"/>
        <v>0.4240483204885126</v>
      </c>
      <c r="O10" s="18">
        <f t="shared" si="1"/>
        <v>0.44409162057378881</v>
      </c>
      <c r="P10" s="35">
        <v>2.0043300085276217E-2</v>
      </c>
      <c r="Q10" s="28">
        <v>3396.948432612</v>
      </c>
      <c r="R10" s="28">
        <v>2173.0818771489999</v>
      </c>
      <c r="S10" s="29">
        <f>VLOOKUP(B10,'[1]BANK WISE'!$C$12:$J$69,8,0)</f>
        <v>3569.39304769</v>
      </c>
      <c r="T10" s="66">
        <f>VLOOKUP(B10,'[1]BANK WISE'!$C$12:$N$72,12,0)</f>
        <v>2240.0731354079999</v>
      </c>
      <c r="U10" s="18">
        <v>0.63971588626032272</v>
      </c>
      <c r="V10" s="18">
        <v>0.6275781639844078</v>
      </c>
      <c r="W10" s="19">
        <v>-1.2137722275914919E-2</v>
      </c>
    </row>
    <row r="11" spans="1:24" ht="30.6" customHeight="1" thickBot="1" x14ac:dyDescent="0.3">
      <c r="A11" s="17">
        <v>4</v>
      </c>
      <c r="B11" s="65" t="s">
        <v>15</v>
      </c>
      <c r="C11" s="20">
        <v>902.22139730000015</v>
      </c>
      <c r="D11" s="20">
        <v>499.59604993199997</v>
      </c>
      <c r="E11" s="29">
        <f>VLOOKUP(B11,'[1]BANK WISE'!$C$12:$H$71,6,0)</f>
        <v>988.71895119999999</v>
      </c>
      <c r="F11" s="29">
        <f>VLOOKUP(B11,'[1]BANK WISE'!$C$12:$L$68,10,0)</f>
        <v>618.23589577899997</v>
      </c>
      <c r="G11" s="2">
        <v>0.55373997050734758</v>
      </c>
      <c r="H11" s="2">
        <v>0.62528982076114981</v>
      </c>
      <c r="I11" s="3">
        <v>7.1549850253802227E-2</v>
      </c>
      <c r="J11" s="28">
        <v>4775.1538546999991</v>
      </c>
      <c r="K11" s="28">
        <v>2339.3677195139999</v>
      </c>
      <c r="L11" s="21">
        <f>VLOOKUP(B11,'[1]BANK WISE'!$C$12:$I$73,7,0)</f>
        <v>5078.6207453999996</v>
      </c>
      <c r="M11" s="21">
        <f>VLOOKUP(B11,'[1]BANK WISE'!$C$12:$M$70,11,0)</f>
        <v>2595.1047357279999</v>
      </c>
      <c r="N11" s="18">
        <f t="shared" si="0"/>
        <v>0.48990415611665594</v>
      </c>
      <c r="O11" s="18">
        <f t="shared" si="1"/>
        <v>0.51098612513614772</v>
      </c>
      <c r="P11" s="35">
        <v>2.1081969019491775E-2</v>
      </c>
      <c r="Q11" s="28">
        <v>8558.8867288999991</v>
      </c>
      <c r="R11" s="28">
        <v>4723.1455144749998</v>
      </c>
      <c r="S11" s="29">
        <f>VLOOKUP(B11,'[1]BANK WISE'!$C$12:$J$69,8,0)</f>
        <v>8555.2113754000002</v>
      </c>
      <c r="T11" s="66">
        <f>VLOOKUP(B11,'[1]BANK WISE'!$C$12:$N$72,12,0)</f>
        <v>5073.043543662</v>
      </c>
      <c r="U11" s="18">
        <v>0.55184110551747256</v>
      </c>
      <c r="V11" s="18">
        <v>0.5929769962492375</v>
      </c>
      <c r="W11" s="19">
        <v>4.1135890731764935E-2</v>
      </c>
    </row>
    <row r="12" spans="1:24" ht="30.6" customHeight="1" thickBot="1" x14ac:dyDescent="0.3">
      <c r="A12" s="17">
        <v>5</v>
      </c>
      <c r="B12" s="65" t="s">
        <v>16</v>
      </c>
      <c r="C12" s="20">
        <v>2625.49</v>
      </c>
      <c r="D12" s="20">
        <v>1161.9000000000001</v>
      </c>
      <c r="E12" s="29">
        <f>VLOOKUP(B12,'[1]BANK WISE'!$C$12:$H$71,6,0)</f>
        <v>2801.592909725</v>
      </c>
      <c r="F12" s="29">
        <f>VLOOKUP(B12,'[1]BANK WISE'!$C$12:$L$68,10,0)</f>
        <v>1332.449277901</v>
      </c>
      <c r="G12" s="2">
        <v>0.44254596284883974</v>
      </c>
      <c r="H12" s="2">
        <v>0.47560417263898314</v>
      </c>
      <c r="I12" s="3">
        <v>3.30582097901434E-2</v>
      </c>
      <c r="J12" s="28">
        <v>4497.62</v>
      </c>
      <c r="K12" s="28">
        <v>2191.2199999999998</v>
      </c>
      <c r="L12" s="21">
        <f>VLOOKUP(B12,'[1]BANK WISE'!$C$12:$I$73,7,0)</f>
        <v>4800.3273675210003</v>
      </c>
      <c r="M12" s="21">
        <f>VLOOKUP(B12,'[1]BANK WISE'!$C$12:$M$70,11,0)</f>
        <v>2456.119071871</v>
      </c>
      <c r="N12" s="18">
        <f t="shared" si="0"/>
        <v>0.48719545003802006</v>
      </c>
      <c r="O12" s="18">
        <f t="shared" si="1"/>
        <v>0.51165657752616911</v>
      </c>
      <c r="P12" s="35">
        <v>2.4461127488149048E-2</v>
      </c>
      <c r="Q12" s="28">
        <v>7450.17</v>
      </c>
      <c r="R12" s="28">
        <v>3673.9</v>
      </c>
      <c r="S12" s="29">
        <f>VLOOKUP(B12,'[1]BANK WISE'!$C$12:$J$69,8,0)</f>
        <v>7853.7268358990004</v>
      </c>
      <c r="T12" s="66">
        <f>VLOOKUP(B12,'[1]BANK WISE'!$C$12:$N$72,12,0)</f>
        <v>4424.4064047259999</v>
      </c>
      <c r="U12" s="18">
        <v>0.49312968697358583</v>
      </c>
      <c r="V12" s="18">
        <v>0.51216530556420392</v>
      </c>
      <c r="W12" s="19">
        <v>1.9035618590618086E-2</v>
      </c>
    </row>
    <row r="13" spans="1:24" ht="30.6" customHeight="1" thickBot="1" x14ac:dyDescent="0.3">
      <c r="A13" s="17">
        <v>6</v>
      </c>
      <c r="B13" s="65" t="s">
        <v>17</v>
      </c>
      <c r="C13" s="20">
        <v>16.3289346</v>
      </c>
      <c r="D13" s="20">
        <v>5.6088585000000002</v>
      </c>
      <c r="E13" s="29">
        <f>VLOOKUP(B13,'[1]BANK WISE'!$C$12:$H$71,6,0)</f>
        <v>16.531549500000001</v>
      </c>
      <c r="F13" s="29">
        <f>VLOOKUP(B13,'[1]BANK WISE'!$C$12:$L$68,10,0)</f>
        <v>6.2574389830000001</v>
      </c>
      <c r="G13" s="2">
        <v>0.34349200590220996</v>
      </c>
      <c r="H13" s="2">
        <v>0.37851497120702449</v>
      </c>
      <c r="I13" s="3">
        <v>3.5022965304814524E-2</v>
      </c>
      <c r="J13" s="28">
        <v>367.34810620000002</v>
      </c>
      <c r="K13" s="28">
        <v>258.13375860000002</v>
      </c>
      <c r="L13" s="21">
        <f>VLOOKUP(B13,'[1]BANK WISE'!$C$12:$I$73,7,0)</f>
        <v>455.2771712</v>
      </c>
      <c r="M13" s="21">
        <f>VLOOKUP(B13,'[1]BANK WISE'!$C$12:$M$70,11,0)</f>
        <v>324.26501363199998</v>
      </c>
      <c r="N13" s="18">
        <f t="shared" si="0"/>
        <v>0.70269522080906266</v>
      </c>
      <c r="O13" s="18">
        <f t="shared" si="1"/>
        <v>0.71223648832933173</v>
      </c>
      <c r="P13" s="35">
        <v>0.71223648832933173</v>
      </c>
      <c r="Q13" s="28">
        <v>843.40841509999996</v>
      </c>
      <c r="R13" s="28">
        <v>822.92025909999995</v>
      </c>
      <c r="S13" s="29">
        <f>VLOOKUP(B13,'[1]BANK WISE'!$C$12:$J$69,8,0)</f>
        <v>1219.677997</v>
      </c>
      <c r="T13" s="66">
        <f>VLOOKUP(B13,'[1]BANK WISE'!$C$12:$N$72,12,0)</f>
        <v>1066.6645754650001</v>
      </c>
      <c r="U13" s="18">
        <v>0.9757079065928328</v>
      </c>
      <c r="V13" s="18">
        <v>0.87454605075162317</v>
      </c>
      <c r="W13" s="19">
        <v>-0.10116185584120962</v>
      </c>
    </row>
    <row r="14" spans="1:24" ht="30.6" customHeight="1" thickBot="1" x14ac:dyDescent="0.3">
      <c r="A14" s="17">
        <v>7</v>
      </c>
      <c r="B14" s="65" t="s">
        <v>18</v>
      </c>
      <c r="C14" s="20">
        <v>4962.8343248459996</v>
      </c>
      <c r="D14" s="20">
        <v>1877.0141892940007</v>
      </c>
      <c r="E14" s="29">
        <f>VLOOKUP(B14,'[1]BANK WISE'!$C$12:$H$71,6,0)</f>
        <v>5315.3850101179996</v>
      </c>
      <c r="F14" s="29">
        <f>VLOOKUP(B14,'[1]BANK WISE'!$C$12:$L$68,10,0)</f>
        <v>1989.3463386010001</v>
      </c>
      <c r="G14" s="2">
        <v>0.37821415474155401</v>
      </c>
      <c r="H14" s="2">
        <v>0.37426194618343128</v>
      </c>
      <c r="I14" s="3">
        <v>-3.9522085581227273E-3</v>
      </c>
      <c r="J14" s="28">
        <v>7256.4537950070007</v>
      </c>
      <c r="K14" s="28">
        <v>4095.8326959440005</v>
      </c>
      <c r="L14" s="21">
        <f>VLOOKUP(B14,'[1]BANK WISE'!$C$12:$I$73,7,0)</f>
        <v>7839.9332468009998</v>
      </c>
      <c r="M14" s="21">
        <f>VLOOKUP(B14,'[1]BANK WISE'!$C$12:$M$70,11,0)</f>
        <v>4372.103771776</v>
      </c>
      <c r="N14" s="18">
        <f t="shared" si="0"/>
        <v>0.56443998840897314</v>
      </c>
      <c r="O14" s="18">
        <f t="shared" si="1"/>
        <v>0.55767104567631232</v>
      </c>
      <c r="P14" s="35">
        <v>-6.7689427326608209E-3</v>
      </c>
      <c r="Q14" s="28">
        <v>10440.765304628998</v>
      </c>
      <c r="R14" s="28">
        <v>5488.5082011860004</v>
      </c>
      <c r="S14" s="29">
        <f>VLOOKUP(B14,'[1]BANK WISE'!$C$12:$J$69,8,0)</f>
        <v>10490.491292649</v>
      </c>
      <c r="T14" s="66">
        <f>VLOOKUP(B14,'[1]BANK WISE'!$C$12:$N$72,12,0)</f>
        <v>5856.590913686</v>
      </c>
      <c r="U14" s="18">
        <v>0.52568064131779935</v>
      </c>
      <c r="V14" s="18">
        <v>0.55827613314830049</v>
      </c>
      <c r="W14" s="19">
        <v>3.2595491830501144E-2</v>
      </c>
    </row>
    <row r="15" spans="1:24" ht="30.6" customHeight="1" thickBot="1" x14ac:dyDescent="0.3">
      <c r="A15" s="17">
        <v>8</v>
      </c>
      <c r="B15" s="65" t="s">
        <v>19</v>
      </c>
      <c r="C15" s="20">
        <v>1370.8894741599997</v>
      </c>
      <c r="D15" s="20">
        <v>555.56314093200012</v>
      </c>
      <c r="E15" s="29">
        <f>VLOOKUP(B15,'[1]BANK WISE'!$C$12:$H$71,6,0)</f>
        <v>1501.257513411</v>
      </c>
      <c r="F15" s="29">
        <f>VLOOKUP(B15,'[1]BANK WISE'!$C$12:$L$68,10,0)</f>
        <v>607.01922547699996</v>
      </c>
      <c r="G15" s="2">
        <v>0.40525742695078787</v>
      </c>
      <c r="H15" s="2">
        <v>0.40434050791046133</v>
      </c>
      <c r="I15" s="3">
        <v>-9.1691904032653593E-4</v>
      </c>
      <c r="J15" s="28">
        <v>3609.6254613149999</v>
      </c>
      <c r="K15" s="28">
        <v>1290.4474754490002</v>
      </c>
      <c r="L15" s="21">
        <f>VLOOKUP(B15,'[1]BANK WISE'!$C$12:$I$73,7,0)</f>
        <v>3886.7505972899999</v>
      </c>
      <c r="M15" s="21">
        <f>VLOOKUP(B15,'[1]BANK WISE'!$C$12:$M$70,11,0)</f>
        <v>1429.1849686380001</v>
      </c>
      <c r="N15" s="18">
        <f t="shared" si="0"/>
        <v>0.35750176556514129</v>
      </c>
      <c r="O15" s="18">
        <f t="shared" si="1"/>
        <v>0.36770688853421307</v>
      </c>
      <c r="P15" s="35">
        <v>1.0205122969071778E-2</v>
      </c>
      <c r="Q15" s="28">
        <v>4700.6127972289987</v>
      </c>
      <c r="R15" s="28">
        <v>2613.6501232250002</v>
      </c>
      <c r="S15" s="29">
        <f>VLOOKUP(B15,'[1]BANK WISE'!$C$12:$J$69,8,0)</f>
        <v>5079.7567382110001</v>
      </c>
      <c r="T15" s="66">
        <f>VLOOKUP(B15,'[1]BANK WISE'!$C$12:$N$72,12,0)</f>
        <v>2680.8520727059999</v>
      </c>
      <c r="U15" s="18">
        <v>0.55602327525588613</v>
      </c>
      <c r="V15" s="18">
        <v>0.5277520579952315</v>
      </c>
      <c r="W15" s="19">
        <v>-2.8271217260654624E-2</v>
      </c>
    </row>
    <row r="16" spans="1:24" ht="30.6" customHeight="1" thickBot="1" x14ac:dyDescent="0.3">
      <c r="A16" s="17">
        <v>9</v>
      </c>
      <c r="B16" s="65" t="s">
        <v>20</v>
      </c>
      <c r="C16" s="20">
        <v>1590.4487628089998</v>
      </c>
      <c r="D16" s="20">
        <v>418.912355359</v>
      </c>
      <c r="E16" s="29">
        <f>VLOOKUP(B16,'[1]BANK WISE'!$C$12:$H$71,6,0)</f>
        <v>1726.8965632070001</v>
      </c>
      <c r="F16" s="29">
        <f>VLOOKUP(B16,'[1]BANK WISE'!$C$12:$L$68,10,0)</f>
        <v>437.96411314900001</v>
      </c>
      <c r="G16" s="2">
        <v>0.26339255004928946</v>
      </c>
      <c r="H16" s="2">
        <v>0.25361340249335018</v>
      </c>
      <c r="I16" s="3">
        <v>-9.7791475559392826E-3</v>
      </c>
      <c r="J16" s="28">
        <v>4074.237784209</v>
      </c>
      <c r="K16" s="28">
        <v>1400.7003483009998</v>
      </c>
      <c r="L16" s="21">
        <f>VLOOKUP(B16,'[1]BANK WISE'!$C$12:$I$73,7,0)</f>
        <v>4358.2333593679996</v>
      </c>
      <c r="M16" s="21">
        <f>VLOOKUP(B16,'[1]BANK WISE'!$C$12:$M$70,11,0)</f>
        <v>1474.3031614940001</v>
      </c>
      <c r="N16" s="18">
        <f t="shared" si="0"/>
        <v>0.34379445248135937</v>
      </c>
      <c r="O16" s="18">
        <f t="shared" si="1"/>
        <v>0.33827999556861571</v>
      </c>
      <c r="P16" s="35">
        <v>-5.5144569127436593E-3</v>
      </c>
      <c r="Q16" s="28">
        <v>6264.5932901179985</v>
      </c>
      <c r="R16" s="28">
        <v>4805.4606080749982</v>
      </c>
      <c r="S16" s="29">
        <f>VLOOKUP(B16,'[1]BANK WISE'!$C$12:$J$69,8,0)</f>
        <v>6607.4949809119998</v>
      </c>
      <c r="T16" s="66">
        <f>VLOOKUP(B16,'[1]BANK WISE'!$C$12:$N$72,12,0)</f>
        <v>5131.6009226839997</v>
      </c>
      <c r="U16" s="18">
        <v>0.76708261582684223</v>
      </c>
      <c r="V16" s="18">
        <v>0.77663334402952666</v>
      </c>
      <c r="W16" s="19">
        <v>9.5507282026844331E-3</v>
      </c>
    </row>
    <row r="17" spans="1:23" ht="30.6" customHeight="1" thickBot="1" x14ac:dyDescent="0.3">
      <c r="A17" s="17">
        <v>10</v>
      </c>
      <c r="B17" s="65" t="s">
        <v>21</v>
      </c>
      <c r="C17" s="20">
        <v>1033.79</v>
      </c>
      <c r="D17" s="20">
        <v>163.57</v>
      </c>
      <c r="E17" s="29">
        <f>VLOOKUP(B17,'[1]BANK WISE'!$C$12:$H$71,6,0)</f>
        <v>1138.108505612</v>
      </c>
      <c r="F17" s="29">
        <f>VLOOKUP(B17,'[1]BANK WISE'!$C$12:$L$68,10,0)</f>
        <v>184.96179218200001</v>
      </c>
      <c r="G17" s="2">
        <v>0.15822362375337351</v>
      </c>
      <c r="H17" s="2">
        <v>0.1625168349678045</v>
      </c>
      <c r="I17" s="3">
        <v>4.293211214430992E-3</v>
      </c>
      <c r="J17" s="28">
        <v>1654.54</v>
      </c>
      <c r="K17" s="28">
        <v>408.14</v>
      </c>
      <c r="L17" s="21">
        <f>VLOOKUP(B17,'[1]BANK WISE'!$C$12:$I$73,7,0)</f>
        <v>1773.72670513</v>
      </c>
      <c r="M17" s="21">
        <f>VLOOKUP(B17,'[1]BANK WISE'!$C$12:$M$70,11,0)</f>
        <v>455.10426792999999</v>
      </c>
      <c r="N17" s="18">
        <f t="shared" si="0"/>
        <v>0.24667883520495124</v>
      </c>
      <c r="O17" s="18">
        <f t="shared" si="1"/>
        <v>0.25658082872279048</v>
      </c>
      <c r="P17" s="35">
        <v>9.9019935178392415E-3</v>
      </c>
      <c r="Q17" s="28">
        <v>4585.96</v>
      </c>
      <c r="R17" s="28">
        <v>2281.9299999999998</v>
      </c>
      <c r="S17" s="29">
        <f>VLOOKUP(B17,'[1]BANK WISE'!$C$12:$J$69,8,0)</f>
        <v>4940.6505161020004</v>
      </c>
      <c r="T17" s="66">
        <f>VLOOKUP(B17,'[1]BANK WISE'!$C$12:$N$72,12,0)</f>
        <v>2494.9966218760001</v>
      </c>
      <c r="U17" s="18">
        <v>0.49759047178780447</v>
      </c>
      <c r="V17" s="18">
        <v>0.50499354563626664</v>
      </c>
      <c r="W17" s="19">
        <v>7.4030738484621716E-3</v>
      </c>
    </row>
    <row r="18" spans="1:23" ht="30.6" customHeight="1" thickBot="1" x14ac:dyDescent="0.3">
      <c r="A18" s="17">
        <v>11</v>
      </c>
      <c r="B18" s="65" t="s">
        <v>22</v>
      </c>
      <c r="C18" s="20">
        <v>23696.58</v>
      </c>
      <c r="D18" s="20">
        <v>14004.36</v>
      </c>
      <c r="E18" s="29">
        <f>VLOOKUP(B18,'[1]BANK WISE'!$C$12:$H$71,6,0)</f>
        <v>25937.9699158</v>
      </c>
      <c r="F18" s="29">
        <f>VLOOKUP(B18,'[1]BANK WISE'!$C$12:$L$68,10,0)</f>
        <v>34045.395984957999</v>
      </c>
      <c r="G18" s="2">
        <v>0.59098654742583101</v>
      </c>
      <c r="H18" s="2">
        <v>2.1193825071510997</v>
      </c>
      <c r="I18" s="3">
        <v>1.5283959597252688</v>
      </c>
      <c r="J18" s="28">
        <v>46851.72</v>
      </c>
      <c r="K18" s="28">
        <v>14442.11</v>
      </c>
      <c r="L18" s="21">
        <f>VLOOKUP(B18,'[1]BANK WISE'!$C$12:$I$73,7,0)</f>
        <v>50023.575458300002</v>
      </c>
      <c r="M18" s="21">
        <f>VLOOKUP(B18,'[1]BANK WISE'!$C$12:$M$70,11,0)</f>
        <v>15892.827854835999</v>
      </c>
      <c r="N18" s="18">
        <f t="shared" si="0"/>
        <v>0.30825143666016958</v>
      </c>
      <c r="O18" s="18">
        <f t="shared" si="1"/>
        <v>0.31770675544942545</v>
      </c>
      <c r="P18" s="35">
        <v>1.0123389141001471E-2</v>
      </c>
      <c r="Q18" s="28">
        <v>61850.32</v>
      </c>
      <c r="R18" s="28">
        <v>42513.53</v>
      </c>
      <c r="S18" s="29">
        <f>VLOOKUP(B18,'[1]BANK WISE'!$C$12:$J$69,8,0)</f>
        <v>67086.213671379999</v>
      </c>
      <c r="T18" s="66">
        <f>VLOOKUP(B18,'[1]BANK WISE'!$C$12:$N$72,12,0)</f>
        <v>33576.610988023</v>
      </c>
      <c r="U18" s="18">
        <v>0.68736152052244837</v>
      </c>
      <c r="V18" s="18">
        <v>0.42878337254005411</v>
      </c>
      <c r="W18" s="19">
        <v>-0.25857814798239426</v>
      </c>
    </row>
    <row r="19" spans="1:23" ht="30.6" customHeight="1" thickBot="1" x14ac:dyDescent="0.3">
      <c r="A19" s="17">
        <v>12</v>
      </c>
      <c r="B19" s="65" t="s">
        <v>23</v>
      </c>
      <c r="C19" s="20">
        <v>2853.6096001249998</v>
      </c>
      <c r="D19" s="20">
        <v>1128.3296337369998</v>
      </c>
      <c r="E19" s="29">
        <f>VLOOKUP(B19,'[1]BANK WISE'!$C$12:$H$71,6,0)</f>
        <v>3100.6157960659998</v>
      </c>
      <c r="F19" s="29">
        <f>VLOOKUP(B19,'[1]BANK WISE'!$C$12:$L$68,10,0)</f>
        <v>1296.1971616830001</v>
      </c>
      <c r="G19" s="2">
        <v>0.39540434461938112</v>
      </c>
      <c r="H19" s="2">
        <v>0.41804507457118339</v>
      </c>
      <c r="I19" s="3">
        <v>2.2640729951802274E-2</v>
      </c>
      <c r="J19" s="28">
        <v>5583.0661845750001</v>
      </c>
      <c r="K19" s="28">
        <v>3906.9327000029989</v>
      </c>
      <c r="L19" s="21">
        <f>VLOOKUP(B19,'[1]BANK WISE'!$C$12:$I$73,7,0)</f>
        <v>6026.2416668400001</v>
      </c>
      <c r="M19" s="21">
        <f>VLOOKUP(B19,'[1]BANK WISE'!$C$12:$M$70,11,0)</f>
        <v>3308.3463354340001</v>
      </c>
      <c r="N19" s="18">
        <f t="shared" si="0"/>
        <v>0.69978262317526274</v>
      </c>
      <c r="O19" s="18">
        <f t="shared" si="1"/>
        <v>0.54898998718197911</v>
      </c>
      <c r="P19" s="35">
        <v>-0.15079263599328363</v>
      </c>
      <c r="Q19" s="28">
        <v>10383.625821160998</v>
      </c>
      <c r="R19" s="28">
        <v>7159.3710205749985</v>
      </c>
      <c r="S19" s="29">
        <f>VLOOKUP(B19,'[1]BANK WISE'!$C$12:$J$69,8,0)</f>
        <v>11465.239887258</v>
      </c>
      <c r="T19" s="66">
        <f>VLOOKUP(B19,'[1]BANK WISE'!$C$12:$N$72,12,0)</f>
        <v>7044.3479276130001</v>
      </c>
      <c r="U19" s="18">
        <v>0.68948661516527043</v>
      </c>
      <c r="V19" s="18">
        <v>0.61440911807190368</v>
      </c>
      <c r="W19" s="19">
        <v>-7.5077497093366752E-2</v>
      </c>
    </row>
    <row r="20" spans="1:23" ht="30.6" customHeight="1" thickBot="1" x14ac:dyDescent="0.35">
      <c r="A20" s="17"/>
      <c r="B20" s="11" t="s">
        <v>24</v>
      </c>
      <c r="C20" s="1">
        <f>SUM(C8:C19)</f>
        <v>97423.033155177982</v>
      </c>
      <c r="D20" s="1">
        <f t="shared" ref="D20:F20" si="2">SUM(D8:D19)</f>
        <v>36939.006664854001</v>
      </c>
      <c r="E20" s="1">
        <f t="shared" si="2"/>
        <v>99385.920735267006</v>
      </c>
      <c r="F20" s="1">
        <f t="shared" si="2"/>
        <v>58602.634524851994</v>
      </c>
      <c r="G20" s="2">
        <v>0.37916091778847183</v>
      </c>
      <c r="H20" s="2">
        <v>0.80021111302368741</v>
      </c>
      <c r="I20" s="3">
        <v>0.42105019523521559</v>
      </c>
      <c r="J20" s="20">
        <f t="shared" ref="J20" si="3">SUM(J8:J19)</f>
        <v>128997.42991469799</v>
      </c>
      <c r="K20" s="20">
        <f t="shared" ref="K20" si="4">SUM(K8:K19)</f>
        <v>47830.393634242006</v>
      </c>
      <c r="L20" s="21">
        <f t="shared" ref="L20" si="5">SUM(L8:L19)</f>
        <v>138164.11169528202</v>
      </c>
      <c r="M20" s="21">
        <f t="shared" ref="M20" si="6">SUM(M8:M19)</f>
        <v>51140.381631549004</v>
      </c>
      <c r="N20" s="18">
        <f t="shared" si="0"/>
        <v>0.37078563244144297</v>
      </c>
      <c r="O20" s="18">
        <f t="shared" si="1"/>
        <v>0.37014229675169208</v>
      </c>
      <c r="P20" s="35">
        <f t="shared" ref="P20" si="7">SUM(P8:P19)</f>
        <v>0.6351251209617208</v>
      </c>
      <c r="Q20" s="21">
        <f t="shared" ref="Q20" si="8">SUM(Q8:Q19)</f>
        <v>172572.365286421</v>
      </c>
      <c r="R20" s="21">
        <f t="shared" ref="R20" si="9">SUM(R8:R19)</f>
        <v>102205.06529527399</v>
      </c>
      <c r="S20" s="21">
        <f t="shared" ref="S20" si="10">SUM(S8:S19)</f>
        <v>191252.98656350101</v>
      </c>
      <c r="T20" s="21">
        <f t="shared" ref="T20" si="11">SUM(T8:T19)</f>
        <v>99924.971215151003</v>
      </c>
      <c r="U20" s="18">
        <v>0.59224468022816212</v>
      </c>
      <c r="V20" s="18">
        <v>0.49521743360926918</v>
      </c>
      <c r="W20" s="19">
        <v>-9.7027246618892948E-2</v>
      </c>
    </row>
    <row r="21" spans="1:23" ht="30.6" customHeight="1" thickBot="1" x14ac:dyDescent="0.3">
      <c r="A21" s="17" t="s">
        <v>25</v>
      </c>
      <c r="B21" s="11" t="s">
        <v>26</v>
      </c>
      <c r="C21" s="11"/>
      <c r="D21" s="11"/>
      <c r="E21" s="11"/>
      <c r="F21" s="11"/>
      <c r="G21" s="22"/>
      <c r="H21" s="22"/>
      <c r="I21" s="3"/>
      <c r="J21" s="67"/>
      <c r="K21" s="67"/>
      <c r="L21" s="3"/>
      <c r="M21" s="3"/>
      <c r="N21" s="18"/>
      <c r="O21" s="18"/>
      <c r="P21" s="35"/>
      <c r="Q21" s="68"/>
      <c r="R21" s="68"/>
      <c r="S21" s="19"/>
      <c r="T21" s="19"/>
      <c r="U21" s="23"/>
      <c r="V21" s="18"/>
      <c r="W21" s="19"/>
    </row>
    <row r="22" spans="1:23" ht="30.6" customHeight="1" thickBot="1" x14ac:dyDescent="0.3">
      <c r="A22" s="17">
        <v>13</v>
      </c>
      <c r="B22" s="65" t="s">
        <v>27</v>
      </c>
      <c r="C22" s="20">
        <v>337.2595081177501</v>
      </c>
      <c r="D22" s="20">
        <v>291.18286172500018</v>
      </c>
      <c r="E22" s="26">
        <f>VLOOKUP(B22,'[1]BANK WISE'!$C$12:$H$71,6,0)</f>
        <v>354.04658358799998</v>
      </c>
      <c r="F22" s="26">
        <f>VLOOKUP(B22,'[1]BANK WISE'!$C$12:$L$68,10,0)</f>
        <v>305.17939063099999</v>
      </c>
      <c r="G22" s="2">
        <v>0.86337925163354379</v>
      </c>
      <c r="H22" s="2">
        <v>0.86197524500373035</v>
      </c>
      <c r="I22" s="3">
        <v>-1.4040066298134368E-3</v>
      </c>
      <c r="J22" s="28">
        <v>1858.5604623152697</v>
      </c>
      <c r="K22" s="28">
        <v>844.23055126600013</v>
      </c>
      <c r="L22" s="26">
        <f>VLOOKUP(B22,'[1]BANK WISE'!$C$12:$I$73,7,0)</f>
        <v>1894.61373153</v>
      </c>
      <c r="M22" s="26">
        <f>VLOOKUP(B22,'[1]BANK WISE'!$C$12:$M$70,11,0)</f>
        <v>880.932493733</v>
      </c>
      <c r="N22" s="18">
        <f t="shared" si="0"/>
        <v>0.4542389491135061</v>
      </c>
      <c r="O22" s="18">
        <f t="shared" si="1"/>
        <v>0.46496680514481481</v>
      </c>
      <c r="P22" s="35">
        <v>1.0727856031308713E-2</v>
      </c>
      <c r="Q22" s="28">
        <v>2992.7329622428801</v>
      </c>
      <c r="R22" s="28">
        <v>1269.1943298237695</v>
      </c>
      <c r="S22" s="29">
        <f>VLOOKUP(B22,'[1]BANK WISE'!$C$12:$J$69,8,0)</f>
        <v>3031.9755465180001</v>
      </c>
      <c r="T22" s="66">
        <f>VLOOKUP(B22,'[1]BANK WISE'!$C$12:$N$72,12,0)</f>
        <v>1356.4606704620001</v>
      </c>
      <c r="U22" s="18">
        <v>0.42409207431343349</v>
      </c>
      <c r="V22" s="18">
        <v>0.44738509583950797</v>
      </c>
      <c r="W22" s="19">
        <v>2.3293021526074487E-2</v>
      </c>
    </row>
    <row r="23" spans="1:23" ht="30.6" customHeight="1" thickBot="1" x14ac:dyDescent="0.3">
      <c r="A23" s="17">
        <v>14</v>
      </c>
      <c r="B23" s="65" t="s">
        <v>28</v>
      </c>
      <c r="C23" s="20">
        <v>0</v>
      </c>
      <c r="D23" s="20">
        <v>0</v>
      </c>
      <c r="E23" s="26">
        <f>VLOOKUP(B23,'[1]BANK WISE'!$C$12:$H$71,6,0)</f>
        <v>14.260488856</v>
      </c>
      <c r="F23" s="26">
        <f>VLOOKUP(B23,'[1]BANK WISE'!$C$12:$L$68,10,0)</f>
        <v>12.841347325999999</v>
      </c>
      <c r="G23" s="2">
        <v>0</v>
      </c>
      <c r="H23" s="2">
        <v>0.90048437018322081</v>
      </c>
      <c r="I23" s="3">
        <v>0.90048437018322081</v>
      </c>
      <c r="J23" s="28">
        <v>100.94970123399999</v>
      </c>
      <c r="K23" s="28">
        <v>112.08279285899991</v>
      </c>
      <c r="L23" s="26">
        <f>VLOOKUP(B23,'[1]BANK WISE'!$C$12:$I$73,7,0)</f>
        <v>108.550290766</v>
      </c>
      <c r="M23" s="26">
        <f>VLOOKUP(B23,'[1]BANK WISE'!$C$12:$M$70,11,0)</f>
        <v>122.55982110399999</v>
      </c>
      <c r="N23" s="18">
        <f t="shared" si="0"/>
        <v>1.1102835519957961</v>
      </c>
      <c r="O23" s="18">
        <f t="shared" si="1"/>
        <v>1.1290602746352849</v>
      </c>
      <c r="P23" s="35">
        <v>1.8776722639488819E-2</v>
      </c>
      <c r="Q23" s="28">
        <v>919.40054482820995</v>
      </c>
      <c r="R23" s="28">
        <v>933.39677280199987</v>
      </c>
      <c r="S23" s="29">
        <f>VLOOKUP(B23,'[1]BANK WISE'!$C$12:$J$69,8,0)</f>
        <v>1040.369244814</v>
      </c>
      <c r="T23" s="66">
        <f>VLOOKUP(B23,'[1]BANK WISE'!$C$12:$N$72,12,0)</f>
        <v>1003.381981445</v>
      </c>
      <c r="U23" s="18">
        <v>1.0152232104413264</v>
      </c>
      <c r="V23" s="18">
        <v>0.96444794619470631</v>
      </c>
      <c r="W23" s="19">
        <v>-5.0775264246620044E-2</v>
      </c>
    </row>
    <row r="24" spans="1:23" ht="30.6" customHeight="1" thickBot="1" x14ac:dyDescent="0.3">
      <c r="A24" s="17">
        <v>15</v>
      </c>
      <c r="B24" s="65" t="s">
        <v>54</v>
      </c>
      <c r="C24" s="20">
        <v>13865.904561305002</v>
      </c>
      <c r="D24" s="20">
        <v>10481.249635323999</v>
      </c>
      <c r="E24" s="26">
        <f>VLOOKUP(B24,'[1]BANK WISE'!$C$12:$H$71,6,0)</f>
        <v>15639.438236800001</v>
      </c>
      <c r="F24" s="26">
        <f>VLOOKUP(B24,'[1]BANK WISE'!$C$12:$L$68,10,0)</f>
        <v>11584.764216199999</v>
      </c>
      <c r="G24" s="2">
        <v>0.75590089265244054</v>
      </c>
      <c r="H24" s="2">
        <v>0.74074043074902463</v>
      </c>
      <c r="I24" s="3">
        <v>-1.5160461903415912E-2</v>
      </c>
      <c r="J24" s="28">
        <v>22746.623769514001</v>
      </c>
      <c r="K24" s="28">
        <v>30124.27890452059</v>
      </c>
      <c r="L24" s="26">
        <f>VLOOKUP(B24,'[1]BANK WISE'!$C$12:$I$73,7,0)</f>
        <v>24974.168175999999</v>
      </c>
      <c r="M24" s="26">
        <f>VLOOKUP(B24,'[1]BANK WISE'!$C$12:$M$70,11,0)</f>
        <v>32727.570804499999</v>
      </c>
      <c r="N24" s="18">
        <f t="shared" si="0"/>
        <v>1.3243406674222324</v>
      </c>
      <c r="O24" s="18">
        <f t="shared" si="1"/>
        <v>1.310456891851596</v>
      </c>
      <c r="P24" s="35">
        <v>-1.388377557063647E-2</v>
      </c>
      <c r="Q24" s="28">
        <v>38385.740499182997</v>
      </c>
      <c r="R24" s="28">
        <v>46202.138856808291</v>
      </c>
      <c r="S24" s="29">
        <f>VLOOKUP(B24,'[1]BANK WISE'!$C$12:$J$69,8,0)</f>
        <v>41702.633346900002</v>
      </c>
      <c r="T24" s="66">
        <f>VLOOKUP(B24,'[1]BANK WISE'!$C$12:$N$72,12,0)</f>
        <v>50511.689473300001</v>
      </c>
      <c r="U24" s="18">
        <v>1.2036276558945544</v>
      </c>
      <c r="V24" s="18">
        <v>1.2112350089051349</v>
      </c>
      <c r="W24" s="19">
        <v>7.6073530105804643E-3</v>
      </c>
    </row>
    <row r="25" spans="1:23" ht="30.6" customHeight="1" thickBot="1" x14ac:dyDescent="0.3">
      <c r="A25" s="17">
        <v>16</v>
      </c>
      <c r="B25" s="65" t="s">
        <v>29</v>
      </c>
      <c r="C25" s="20">
        <v>1555.0707825019999</v>
      </c>
      <c r="D25" s="20">
        <v>1114.077002126</v>
      </c>
      <c r="E25" s="26">
        <f>VLOOKUP(B25,'[1]BANK WISE'!$C$12:$H$71,6,0)</f>
        <v>1487.2853411420001</v>
      </c>
      <c r="F25" s="26">
        <f>VLOOKUP(B25,'[1]BANK WISE'!$C$12:$L$68,10,0)</f>
        <v>1420.337191455</v>
      </c>
      <c r="G25" s="2">
        <v>0.71641562214520438</v>
      </c>
      <c r="H25" s="2">
        <v>0.95498634469455979</v>
      </c>
      <c r="I25" s="3">
        <v>0.23857072254935541</v>
      </c>
      <c r="J25" s="28">
        <v>7880.2265038640007</v>
      </c>
      <c r="K25" s="28">
        <v>6821.1289911880003</v>
      </c>
      <c r="L25" s="26">
        <f>VLOOKUP(B25,'[1]BANK WISE'!$C$12:$I$73,7,0)</f>
        <v>7451.3281966610002</v>
      </c>
      <c r="M25" s="26">
        <f>VLOOKUP(B25,'[1]BANK WISE'!$C$12:$M$70,11,0)</f>
        <v>8223.3457579799997</v>
      </c>
      <c r="N25" s="18">
        <f t="shared" si="0"/>
        <v>0.86560062554589245</v>
      </c>
      <c r="O25" s="18">
        <f t="shared" si="1"/>
        <v>1.103608046906986</v>
      </c>
      <c r="P25" s="35">
        <v>0.23800742136109354</v>
      </c>
      <c r="Q25" s="28">
        <v>25754.893824841998</v>
      </c>
      <c r="R25" s="28">
        <v>18531.295348642998</v>
      </c>
      <c r="S25" s="29">
        <f>VLOOKUP(B25,'[1]BANK WISE'!$C$12:$J$69,8,0)</f>
        <v>19941.263475716001</v>
      </c>
      <c r="T25" s="66">
        <f>VLOOKUP(B25,'[1]BANK WISE'!$C$12:$N$72,12,0)</f>
        <v>21492.929323015</v>
      </c>
      <c r="U25" s="18">
        <v>0.71952520847779822</v>
      </c>
      <c r="V25" s="18">
        <v>1.0778118121346012</v>
      </c>
      <c r="W25" s="19">
        <v>0.35828660365680298</v>
      </c>
    </row>
    <row r="26" spans="1:23" ht="30.6" customHeight="1" thickBot="1" x14ac:dyDescent="0.3">
      <c r="A26" s="17">
        <v>17</v>
      </c>
      <c r="B26" s="65" t="s">
        <v>53</v>
      </c>
      <c r="C26" s="20">
        <v>785.49940000000004</v>
      </c>
      <c r="D26" s="20">
        <v>697.9556</v>
      </c>
      <c r="E26" s="26">
        <f>VLOOKUP(B26,'[1]BANK WISE'!$C$12:$H$71,6,0)</f>
        <v>0</v>
      </c>
      <c r="F26" s="26">
        <f>VLOOKUP(B26,'[1]BANK WISE'!$C$12:$L$68,10,0)</f>
        <v>0</v>
      </c>
      <c r="G26" s="2">
        <v>0.88855013765764812</v>
      </c>
      <c r="H26" s="2">
        <v>0.8578061662115346</v>
      </c>
      <c r="I26" s="3">
        <v>-3.0743971446113516E-2</v>
      </c>
      <c r="J26" s="28">
        <v>1477.4869999999999</v>
      </c>
      <c r="K26" s="28">
        <v>1410.7794000000001</v>
      </c>
      <c r="L26" s="26">
        <f>VLOOKUP(B26,'[1]BANK WISE'!$C$12:$I$73,7,0)</f>
        <v>301.97512565400001</v>
      </c>
      <c r="M26" s="26">
        <f>VLOOKUP(B26,'[1]BANK WISE'!$C$12:$M$70,11,0)</f>
        <v>224.71269970899999</v>
      </c>
      <c r="N26" s="18">
        <f t="shared" si="0"/>
        <v>0.95485063489560329</v>
      </c>
      <c r="O26" s="18">
        <f t="shared" si="1"/>
        <v>0.74414307874640473</v>
      </c>
      <c r="P26" s="35">
        <v>-2.0161891714507663E-2</v>
      </c>
      <c r="Q26" s="28">
        <v>2875.0468000000001</v>
      </c>
      <c r="R26" s="28">
        <v>4667.5695999999998</v>
      </c>
      <c r="S26" s="29">
        <f>VLOOKUP(B26,'[1]BANK WISE'!$C$12:$J$69,8,0)</f>
        <v>3510.3887276800001</v>
      </c>
      <c r="T26" s="66">
        <f>VLOOKUP(B26,'[1]BANK WISE'!$C$12:$N$72,12,0)</f>
        <v>3289.9013623830001</v>
      </c>
      <c r="U26" s="18">
        <v>1.6234760421986869</v>
      </c>
      <c r="V26" s="18">
        <v>1.7120899631962971</v>
      </c>
      <c r="W26" s="19">
        <v>8.8613920997610229E-2</v>
      </c>
    </row>
    <row r="27" spans="1:23" ht="30.6" customHeight="1" thickBot="1" x14ac:dyDescent="0.3">
      <c r="A27" s="17">
        <v>18</v>
      </c>
      <c r="B27" s="65" t="s">
        <v>30</v>
      </c>
      <c r="C27" s="20">
        <v>425.17483001774252</v>
      </c>
      <c r="D27" s="20">
        <v>129.1301893040006</v>
      </c>
      <c r="E27" s="26">
        <f>VLOOKUP(B27,'[1]BANK WISE'!$C$12:$H$71,6,0)</f>
        <v>901.47434962399996</v>
      </c>
      <c r="F27" s="26">
        <f>VLOOKUP(B27,'[1]BANK WISE'!$C$12:$L$68,10,0)</f>
        <v>773.29025578899996</v>
      </c>
      <c r="G27" s="2">
        <v>0.30371080362074115</v>
      </c>
      <c r="H27" s="2">
        <v>0.26160470497737959</v>
      </c>
      <c r="I27" s="3">
        <v>-4.2106098643361567E-2</v>
      </c>
      <c r="J27" s="28">
        <v>2551.5987321307475</v>
      </c>
      <c r="K27" s="28">
        <v>968.78982693094872</v>
      </c>
      <c r="L27" s="26">
        <f>VLOOKUP(B27,'[1]BANK WISE'!$C$12:$I$73,7,0)</f>
        <v>1638.410087448</v>
      </c>
      <c r="M27" s="26">
        <f>VLOOKUP(B27,'[1]BANK WISE'!$C$12:$M$70,11,0)</f>
        <v>1531.4034654520001</v>
      </c>
      <c r="N27" s="18">
        <f t="shared" si="0"/>
        <v>0.37967953766850615</v>
      </c>
      <c r="O27" s="18">
        <f t="shared" si="1"/>
        <v>0.93468874318109563</v>
      </c>
      <c r="P27" s="35">
        <v>4.8623843691063207E-2</v>
      </c>
      <c r="Q27" s="28">
        <v>4917.4148813321899</v>
      </c>
      <c r="R27" s="28">
        <v>3979.748280815144</v>
      </c>
      <c r="S27" s="29">
        <f>VLOOKUP(B27,'[1]BANK WISE'!$C$12:$J$69,8,0)</f>
        <v>3244.123663413</v>
      </c>
      <c r="T27" s="66">
        <f>VLOOKUP(B27,'[1]BANK WISE'!$C$12:$N$72,12,0)</f>
        <v>5554.231563497</v>
      </c>
      <c r="U27" s="18">
        <v>0.80931716701865508</v>
      </c>
      <c r="V27" s="18">
        <v>0.71372432341814174</v>
      </c>
      <c r="W27" s="19">
        <v>-9.5592843600513344E-2</v>
      </c>
    </row>
    <row r="28" spans="1:23" ht="30.6" customHeight="1" thickBot="1" x14ac:dyDescent="0.3">
      <c r="A28" s="17">
        <v>19</v>
      </c>
      <c r="B28" s="65" t="s">
        <v>31</v>
      </c>
      <c r="C28" s="20">
        <v>0</v>
      </c>
      <c r="D28" s="20">
        <v>0</v>
      </c>
      <c r="E28" s="26">
        <f>VLOOKUP(B28,'[1]BANK WISE'!$C$12:$H$71,6,0)</f>
        <v>496.10990261900002</v>
      </c>
      <c r="F28" s="26">
        <f>VLOOKUP(B28,'[1]BANK WISE'!$C$12:$L$68,10,0)</f>
        <v>129.78468471100001</v>
      </c>
      <c r="G28" s="2">
        <v>0</v>
      </c>
      <c r="H28" s="2" t="e">
        <v>#DIV/0!</v>
      </c>
      <c r="I28" s="3" t="e">
        <v>#DIV/0!</v>
      </c>
      <c r="J28" s="28">
        <v>444.50049999999993</v>
      </c>
      <c r="K28" s="28">
        <v>434.15199999999999</v>
      </c>
      <c r="L28" s="26">
        <f>VLOOKUP(B28,'[1]BANK WISE'!$C$12:$I$73,7,0)</f>
        <v>2808.3589509960002</v>
      </c>
      <c r="M28" s="26">
        <f>VLOOKUP(B28,'[1]BANK WISE'!$C$12:$M$70,11,0)</f>
        <v>1202.8296347830001</v>
      </c>
      <c r="N28" s="18">
        <f t="shared" si="0"/>
        <v>0.97671881133991989</v>
      </c>
      <c r="O28" s="18">
        <f t="shared" si="1"/>
        <v>0.42830338135956936</v>
      </c>
      <c r="P28" s="35">
        <v>1.0021607156979127</v>
      </c>
      <c r="Q28" s="28">
        <v>985.99300000000005</v>
      </c>
      <c r="R28" s="28">
        <v>868.1887999999999</v>
      </c>
      <c r="S28" s="29">
        <f>VLOOKUP(B28,'[1]BANK WISE'!$C$12:$J$69,8,0)</f>
        <v>5649.5028328979997</v>
      </c>
      <c r="T28" s="66">
        <f>VLOOKUP(B28,'[1]BANK WISE'!$C$12:$N$72,12,0)</f>
        <v>4032.1875870590002</v>
      </c>
      <c r="U28" s="18">
        <v>0.88052227551311202</v>
      </c>
      <c r="V28" s="18">
        <v>0.91349301221159784</v>
      </c>
      <c r="W28" s="19">
        <v>3.2970736698485825E-2</v>
      </c>
    </row>
    <row r="29" spans="1:23" ht="30.6" customHeight="1" thickBot="1" x14ac:dyDescent="0.3">
      <c r="A29" s="17">
        <v>20</v>
      </c>
      <c r="B29" s="65" t="s">
        <v>55</v>
      </c>
      <c r="C29" s="20">
        <v>718.14420000000018</v>
      </c>
      <c r="D29" s="20">
        <v>1666.5474999999999</v>
      </c>
      <c r="E29" s="26">
        <f>VLOOKUP(B29,'[1]BANK WISE'!$C$12:$H$71,6,0)</f>
        <v>0</v>
      </c>
      <c r="F29" s="26">
        <f>VLOOKUP(B29,'[1]BANK WISE'!$C$12:$L$68,10,0)</f>
        <v>0</v>
      </c>
      <c r="G29" s="2">
        <v>2.3206307312653913</v>
      </c>
      <c r="H29" s="2">
        <v>1.7574947441477584</v>
      </c>
      <c r="I29" s="3">
        <v>-0.56313598711763291</v>
      </c>
      <c r="J29" s="28">
        <v>2006.2111000000002</v>
      </c>
      <c r="K29" s="28">
        <v>715.55370000000005</v>
      </c>
      <c r="L29" s="26">
        <f>VLOOKUP(B29,'[1]BANK WISE'!$C$12:$I$73,7,0)</f>
        <v>519.03313753099997</v>
      </c>
      <c r="M29" s="26">
        <f>VLOOKUP(B29,'[1]BANK WISE'!$C$12:$M$70,11,0)</f>
        <v>520.15462057900004</v>
      </c>
      <c r="N29" s="18">
        <f t="shared" si="0"/>
        <v>0.35666919597842917</v>
      </c>
      <c r="O29" s="18">
        <f t="shared" si="1"/>
        <v>1.0021607156979127</v>
      </c>
      <c r="P29" s="35">
        <v>2.5719553619632851E-2</v>
      </c>
      <c r="Q29" s="28">
        <v>6132.3273999999983</v>
      </c>
      <c r="R29" s="28">
        <v>3496.0689000000002</v>
      </c>
      <c r="S29" s="29">
        <f>VLOOKUP(B29,'[1]BANK WISE'!$C$12:$J$69,8,0)</f>
        <v>1050.8528974139999</v>
      </c>
      <c r="T29" s="66">
        <f>VLOOKUP(B29,'[1]BANK WISE'!$C$12:$N$72,12,0)</f>
        <v>959.94677865000006</v>
      </c>
      <c r="U29" s="18">
        <v>0.57010473706932241</v>
      </c>
      <c r="V29" s="18">
        <v>0.60805235198421237</v>
      </c>
      <c r="W29" s="19">
        <v>3.794761491488996E-2</v>
      </c>
    </row>
    <row r="30" spans="1:23" ht="30.6" customHeight="1" thickBot="1" x14ac:dyDescent="0.3">
      <c r="A30" s="17">
        <v>21</v>
      </c>
      <c r="B30" s="65" t="s">
        <v>32</v>
      </c>
      <c r="C30" s="20">
        <v>5054.7924310999997</v>
      </c>
      <c r="D30" s="20">
        <v>2846.6154703970005</v>
      </c>
      <c r="E30" s="26">
        <f>VLOOKUP(B30,'[1]BANK WISE'!$C$12:$H$71,6,0)</f>
        <v>771.1404</v>
      </c>
      <c r="F30" s="26">
        <f>VLOOKUP(B30,'[1]BANK WISE'!$C$12:$L$68,10,0)</f>
        <v>1355.2752</v>
      </c>
      <c r="G30" s="2">
        <v>0.56315180280855448</v>
      </c>
      <c r="H30" s="2">
        <v>0.64417297073610347</v>
      </c>
      <c r="I30" s="3">
        <v>8.1021167927548987E-2</v>
      </c>
      <c r="J30" s="28">
        <v>8522.4567072000009</v>
      </c>
      <c r="K30" s="28">
        <v>6374.5602526280018</v>
      </c>
      <c r="L30" s="26">
        <f>VLOOKUP(B30,'[1]BANK WISE'!$C$12:$I$73,7,0)</f>
        <v>2424.5036</v>
      </c>
      <c r="M30" s="26">
        <f>VLOOKUP(B30,'[1]BANK WISE'!$C$12:$M$70,11,0)</f>
        <v>927.10289999999998</v>
      </c>
      <c r="N30" s="18">
        <f t="shared" si="0"/>
        <v>0.74797214836452053</v>
      </c>
      <c r="O30" s="18">
        <f t="shared" si="1"/>
        <v>0.38238874959806202</v>
      </c>
      <c r="P30" s="35">
        <v>8.8993450034624E-2</v>
      </c>
      <c r="Q30" s="28">
        <v>10717.3927838</v>
      </c>
      <c r="R30" s="28">
        <v>10008.337435908999</v>
      </c>
      <c r="S30" s="29">
        <f>VLOOKUP(B30,'[1]BANK WISE'!$C$12:$J$69,8,0)</f>
        <v>6820.0968000000003</v>
      </c>
      <c r="T30" s="66">
        <f>VLOOKUP(B30,'[1]BANK WISE'!$C$12:$N$72,12,0)</f>
        <v>4146.9759000000004</v>
      </c>
      <c r="U30" s="18">
        <v>0.93384068661150677</v>
      </c>
      <c r="V30" s="18">
        <v>0.92758458216777917</v>
      </c>
      <c r="W30" s="19">
        <v>-6.2561044437275948E-3</v>
      </c>
    </row>
    <row r="31" spans="1:23" ht="30.6" customHeight="1" thickBot="1" x14ac:dyDescent="0.3">
      <c r="A31" s="17">
        <v>22</v>
      </c>
      <c r="B31" s="65" t="s">
        <v>33</v>
      </c>
      <c r="C31" s="20">
        <v>4.1368773780000003</v>
      </c>
      <c r="D31" s="20">
        <v>0</v>
      </c>
      <c r="E31" s="26">
        <f>VLOOKUP(B31,'[1]BANK WISE'!$C$12:$H$71,6,0)</f>
        <v>5459.8219206000003</v>
      </c>
      <c r="F31" s="26">
        <f>VLOOKUP(B31,'[1]BANK WISE'!$C$12:$L$68,10,0)</f>
        <v>3517.069706283</v>
      </c>
      <c r="G31" s="2">
        <v>0</v>
      </c>
      <c r="H31" s="2">
        <v>0</v>
      </c>
      <c r="I31" s="3">
        <v>0</v>
      </c>
      <c r="J31" s="28">
        <v>594.10559040500004</v>
      </c>
      <c r="K31" s="28">
        <v>110.077341557</v>
      </c>
      <c r="L31" s="26">
        <f>VLOOKUP(B31,'[1]BANK WISE'!$C$12:$I$73,7,0)</f>
        <v>8823.5267211999999</v>
      </c>
      <c r="M31" s="26">
        <f>VLOOKUP(B31,'[1]BANK WISE'!$C$12:$M$70,11,0)</f>
        <v>7384.9883221999999</v>
      </c>
      <c r="N31" s="18">
        <f t="shared" si="0"/>
        <v>0.18528245371662064</v>
      </c>
      <c r="O31" s="18">
        <f t="shared" si="1"/>
        <v>0.83696559839914453</v>
      </c>
      <c r="P31" s="35">
        <v>6.2978801703874598E-3</v>
      </c>
      <c r="Q31" s="28">
        <v>1559.4382538759999</v>
      </c>
      <c r="R31" s="28">
        <v>416.27814619999998</v>
      </c>
      <c r="S31" s="29">
        <f>VLOOKUP(B31,'[1]BANK WISE'!$C$12:$J$69,8,0)</f>
        <v>12210.229681000001</v>
      </c>
      <c r="T31" s="66">
        <f>VLOOKUP(B31,'[1]BANK WISE'!$C$12:$N$72,12,0)</f>
        <v>11326.020796823001</v>
      </c>
      <c r="U31" s="18">
        <v>0.26694108930913829</v>
      </c>
      <c r="V31" s="18">
        <v>0.24735347872203431</v>
      </c>
      <c r="W31" s="19">
        <v>-1.9587610587103982E-2</v>
      </c>
    </row>
    <row r="32" spans="1:23" ht="30.6" customHeight="1" thickBot="1" x14ac:dyDescent="0.3">
      <c r="A32" s="17">
        <v>23</v>
      </c>
      <c r="B32" s="65" t="s">
        <v>34</v>
      </c>
      <c r="C32" s="20">
        <v>0</v>
      </c>
      <c r="D32" s="20">
        <v>0</v>
      </c>
      <c r="E32" s="26">
        <f>VLOOKUP(B32,'[1]BANK WISE'!$C$12:$H$71,6,0)</f>
        <v>7.9554838349999999</v>
      </c>
      <c r="F32" s="26">
        <f>VLOOKUP(B32,'[1]BANK WISE'!$C$12:$L$68,10,0)</f>
        <v>0</v>
      </c>
      <c r="G32" s="2">
        <v>0</v>
      </c>
      <c r="H32" s="2" t="e">
        <v>#DIV/0!</v>
      </c>
      <c r="I32" s="3" t="e">
        <v>#DIV/0!</v>
      </c>
      <c r="J32" s="28">
        <v>438.56463061863002</v>
      </c>
      <c r="K32" s="28">
        <v>2009.0311562409929</v>
      </c>
      <c r="L32" s="26">
        <f>VLOOKUP(B32,'[1]BANK WISE'!$C$12:$I$73,7,0)</f>
        <v>841.14499995100005</v>
      </c>
      <c r="M32" s="26">
        <f>VLOOKUP(B32,'[1]BANK WISE'!$C$12:$M$70,11,0)</f>
        <v>161.146839938</v>
      </c>
      <c r="N32" s="18">
        <f t="shared" si="0"/>
        <v>4.5809238045646676</v>
      </c>
      <c r="O32" s="18">
        <f t="shared" si="1"/>
        <v>0.1915803338870081</v>
      </c>
      <c r="P32" s="35">
        <v>-0.46856978783572156</v>
      </c>
      <c r="Q32" s="28">
        <v>759.45016895997003</v>
      </c>
      <c r="R32" s="28">
        <v>485.75351156300081</v>
      </c>
      <c r="S32" s="29">
        <f>VLOOKUP(B32,'[1]BANK WISE'!$C$12:$J$69,8,0)</f>
        <v>2538.6237723409999</v>
      </c>
      <c r="T32" s="66">
        <f>VLOOKUP(B32,'[1]BANK WISE'!$C$12:$N$72,12,0)</f>
        <v>627.937421255</v>
      </c>
      <c r="U32" s="18">
        <v>0.63961209229595217</v>
      </c>
      <c r="V32" s="18">
        <v>0.47463523724485635</v>
      </c>
      <c r="W32" s="19">
        <v>-0.16497685505109583</v>
      </c>
    </row>
    <row r="33" spans="1:24" ht="30.6" customHeight="1" thickBot="1" x14ac:dyDescent="0.3">
      <c r="A33" s="17">
        <v>24</v>
      </c>
      <c r="B33" s="65" t="s">
        <v>56</v>
      </c>
      <c r="C33" s="20">
        <v>0</v>
      </c>
      <c r="D33" s="20">
        <v>0</v>
      </c>
      <c r="E33" s="26">
        <f>VLOOKUP(B33,'[1]BANK WISE'!$C$12:$H$71,6,0)</f>
        <v>0</v>
      </c>
      <c r="F33" s="26">
        <f>VLOOKUP(B33,'[1]BANK WISE'!$C$12:$L$68,10,0)</f>
        <v>0</v>
      </c>
      <c r="G33" s="2">
        <v>0</v>
      </c>
      <c r="H33" s="2" t="e">
        <v>#DIV/0!</v>
      </c>
      <c r="I33" s="3" t="e">
        <v>#DIV/0!</v>
      </c>
      <c r="J33" s="28">
        <v>0</v>
      </c>
      <c r="K33" s="28">
        <v>0</v>
      </c>
      <c r="L33" s="26">
        <f>VLOOKUP(B33,'[1]BANK WISE'!$C$12:$I$73,7,0)</f>
        <v>687.83253545299999</v>
      </c>
      <c r="M33" s="26">
        <f>VLOOKUP(B33,'[1]BANK WISE'!$C$12:$M$70,11,0)</f>
        <v>2828.6108900069999</v>
      </c>
      <c r="N33" s="18" t="e">
        <f t="shared" si="0"/>
        <v>#DIV/0!</v>
      </c>
      <c r="O33" s="18">
        <f t="shared" si="1"/>
        <v>4.1123540167289461</v>
      </c>
      <c r="P33" s="35" t="e">
        <v>#DIV/0!</v>
      </c>
      <c r="Q33" s="28">
        <v>0</v>
      </c>
      <c r="R33" s="28">
        <v>0</v>
      </c>
      <c r="S33" s="29">
        <f>VLOOKUP(B33,'[1]BANK WISE'!$C$12:$J$69,8,0)</f>
        <v>1275.8385705159999</v>
      </c>
      <c r="T33" s="66">
        <f>VLOOKUP(B33,'[1]BANK WISE'!$C$12:$N$72,12,0)</f>
        <v>605.55794260300001</v>
      </c>
      <c r="U33" s="18" t="e">
        <v>#DIV/0!</v>
      </c>
      <c r="V33" s="18">
        <v>0.93719004292646557</v>
      </c>
      <c r="W33" s="19" t="e">
        <v>#DIV/0!</v>
      </c>
    </row>
    <row r="34" spans="1:24" ht="30.6" customHeight="1" thickBot="1" x14ac:dyDescent="0.3">
      <c r="A34" s="17">
        <v>25</v>
      </c>
      <c r="B34" s="65" t="s">
        <v>57</v>
      </c>
      <c r="C34" s="20">
        <v>0</v>
      </c>
      <c r="D34" s="20"/>
      <c r="E34" s="26">
        <f>VLOOKUP(B34,'[1]BANK WISE'!$C$12:$H$71,6,0)</f>
        <v>0</v>
      </c>
      <c r="F34" s="26">
        <f>VLOOKUP(B34,'[1]BANK WISE'!$C$12:$L$68,10,0)</f>
        <v>0</v>
      </c>
      <c r="G34" s="2">
        <v>0</v>
      </c>
      <c r="H34" s="2" t="e">
        <v>#DIV/0!</v>
      </c>
      <c r="I34" s="3" t="e">
        <v>#DIV/0!</v>
      </c>
      <c r="J34" s="28">
        <v>0</v>
      </c>
      <c r="K34" s="28">
        <v>0</v>
      </c>
      <c r="L34" s="26">
        <f>VLOOKUP(B34,'[1]BANK WISE'!$C$12:$I$73,7,0)</f>
        <v>646.20127428000001</v>
      </c>
      <c r="M34" s="26">
        <f>VLOOKUP(B34,'[1]BANK WISE'!$C$12:$M$70,11,0)</f>
        <v>219.17747189900001</v>
      </c>
      <c r="N34" s="18" t="e">
        <f t="shared" si="0"/>
        <v>#DIV/0!</v>
      </c>
      <c r="O34" s="18">
        <f t="shared" si="1"/>
        <v>0.3391783344024018</v>
      </c>
      <c r="P34" s="35" t="e">
        <v>#DIV/0!</v>
      </c>
      <c r="Q34" s="28">
        <v>0</v>
      </c>
      <c r="R34" s="28">
        <v>0</v>
      </c>
      <c r="S34" s="29">
        <f>VLOOKUP(B34,'[1]BANK WISE'!$C$12:$J$69,8,0)</f>
        <v>2724.2155609910001</v>
      </c>
      <c r="T34" s="66">
        <f>VLOOKUP(B34,'[1]BANK WISE'!$C$12:$N$72,12,0)</f>
        <v>1361.2086248620001</v>
      </c>
      <c r="U34" s="18" t="e">
        <v>#DIV/0!</v>
      </c>
      <c r="V34" s="18">
        <v>0.5032688798022501</v>
      </c>
      <c r="W34" s="19" t="e">
        <v>#DIV/0!</v>
      </c>
    </row>
    <row r="35" spans="1:24" s="7" customFormat="1" ht="30.6" customHeight="1" thickBot="1" x14ac:dyDescent="0.3">
      <c r="A35" s="17"/>
      <c r="B35" s="11" t="s">
        <v>24</v>
      </c>
      <c r="C35" s="24">
        <f>SUM(C22:C34)</f>
        <v>22745.982590420492</v>
      </c>
      <c r="D35" s="24">
        <f t="shared" ref="D35:F35" si="12">SUM(D22:D34)</f>
        <v>17226.758258875998</v>
      </c>
      <c r="E35" s="24">
        <f t="shared" si="12"/>
        <v>25131.532707064001</v>
      </c>
      <c r="F35" s="24">
        <f t="shared" si="12"/>
        <v>19098.541992394999</v>
      </c>
      <c r="G35" s="2">
        <v>0.75735388393953473</v>
      </c>
      <c r="H35" s="2">
        <v>0.75994338327907707</v>
      </c>
      <c r="I35" s="3">
        <v>2.5894993395423338E-3</v>
      </c>
      <c r="J35" s="25">
        <f t="shared" ref="J35" si="13">SUM(J22:J34)</f>
        <v>48621.284697281648</v>
      </c>
      <c r="K35" s="25">
        <f t="shared" ref="K35" si="14">SUM(K22:K34)</f>
        <v>49924.66491719053</v>
      </c>
      <c r="L35" s="26">
        <f t="shared" ref="L35" si="15">SUM(L22:L34)</f>
        <v>53119.646827470002</v>
      </c>
      <c r="M35" s="26">
        <f t="shared" ref="M35" si="16">SUM(M22:M34)</f>
        <v>56954.535721884</v>
      </c>
      <c r="N35" s="18">
        <f t="shared" si="0"/>
        <v>1.0268067828323293</v>
      </c>
      <c r="O35" s="18">
        <f t="shared" si="1"/>
        <v>1.0721934185080244</v>
      </c>
      <c r="P35" s="36" t="e">
        <f t="shared" ref="P35" si="17">SUM(P22:P34)</f>
        <v>#DIV/0!</v>
      </c>
      <c r="Q35" s="26">
        <f t="shared" ref="Q35" si="18">SUM(Q22:Q34)</f>
        <v>95999.831119064242</v>
      </c>
      <c r="R35" s="26">
        <f t="shared" ref="R35" si="19">SUM(R22:R34)</f>
        <v>90857.969982564187</v>
      </c>
      <c r="S35" s="26">
        <f t="shared" ref="S35" si="20">SUM(S22:S34)</f>
        <v>104740.114120201</v>
      </c>
      <c r="T35" s="26">
        <f t="shared" ref="T35" si="21">SUM(T22:T34)</f>
        <v>106268.429425354</v>
      </c>
      <c r="U35" s="18">
        <v>0.94643885227128333</v>
      </c>
      <c r="V35" s="18">
        <v>1.01530594119872</v>
      </c>
      <c r="W35" s="19">
        <v>6.8867088927436648E-2</v>
      </c>
      <c r="X35" s="4"/>
    </row>
    <row r="36" spans="1:24" ht="30.6" customHeight="1" thickBot="1" x14ac:dyDescent="0.3">
      <c r="A36" s="17" t="s">
        <v>35</v>
      </c>
      <c r="B36" s="11" t="s">
        <v>36</v>
      </c>
      <c r="C36" s="69"/>
      <c r="D36" s="69"/>
      <c r="E36" s="11"/>
      <c r="F36" s="11"/>
      <c r="G36" s="22"/>
      <c r="H36" s="22"/>
      <c r="I36" s="3"/>
      <c r="J36" s="67"/>
      <c r="K36" s="67"/>
      <c r="L36" s="3"/>
      <c r="M36" s="3"/>
      <c r="N36" s="18"/>
      <c r="O36" s="18"/>
      <c r="P36" s="35"/>
      <c r="Q36" s="70"/>
      <c r="R36" s="70"/>
      <c r="S36" s="19"/>
      <c r="T36" s="19"/>
      <c r="U36" s="23"/>
      <c r="V36" s="18"/>
      <c r="W36" s="19"/>
    </row>
    <row r="37" spans="1:24" ht="30.6" customHeight="1" thickBot="1" x14ac:dyDescent="0.3">
      <c r="A37" s="17">
        <v>26</v>
      </c>
      <c r="B37" s="65" t="s">
        <v>37</v>
      </c>
      <c r="C37" s="20">
        <v>3.0379157680000026</v>
      </c>
      <c r="D37" s="20">
        <v>0.355459835</v>
      </c>
      <c r="E37" s="29">
        <f>VLOOKUP(B37,'[1]BANK WISE'!$C$12:$H$71,6,0)</f>
        <v>4.0010422999999999</v>
      </c>
      <c r="F37" s="71">
        <f>VLOOKUP(B37,'[1]BANK WISE'!$C$12:$L$68,10,0)</f>
        <v>0.4153966</v>
      </c>
      <c r="G37" s="2">
        <v>0.11700779815696315</v>
      </c>
      <c r="H37" s="2">
        <v>0.10382209655718962</v>
      </c>
      <c r="I37" s="3">
        <v>-1.3185701599773531E-2</v>
      </c>
      <c r="J37" s="28">
        <v>701.2155677250023</v>
      </c>
      <c r="K37" s="28">
        <v>974.78375248062616</v>
      </c>
      <c r="L37" s="29">
        <f>VLOOKUP(B37,'[1]BANK WISE'!$C$12:$I$73,7,0)</f>
        <v>1045.7346451999999</v>
      </c>
      <c r="M37" s="26">
        <f>VLOOKUP(B37,'[1]BANK WISE'!$C$12:$M$70,11,0)</f>
        <v>1256.884247</v>
      </c>
      <c r="N37" s="18">
        <f t="shared" si="0"/>
        <v>1.3901342145656839</v>
      </c>
      <c r="O37" s="18">
        <f t="shared" si="1"/>
        <v>1.2019150869383475</v>
      </c>
      <c r="P37" s="35">
        <v>-0.18821912762733639</v>
      </c>
      <c r="Q37" s="28">
        <v>4857.7155056950141</v>
      </c>
      <c r="R37" s="28">
        <v>2330.8642127533876</v>
      </c>
      <c r="S37" s="29">
        <f>VLOOKUP(B37,'[1]BANK WISE'!$C$12:$J$69,8,0)</f>
        <v>5956.9561067000004</v>
      </c>
      <c r="T37" s="29">
        <f>VLOOKUP(B37,'[1]BANK WISE'!$C$12:$N$72,12,0)</f>
        <v>2908.3539252</v>
      </c>
      <c r="U37" s="18">
        <v>0.47982723772538033</v>
      </c>
      <c r="V37" s="18">
        <v>0.4882281945856326</v>
      </c>
      <c r="W37" s="19">
        <v>8.4009568602522733E-3</v>
      </c>
    </row>
    <row r="38" spans="1:24" ht="30.6" customHeight="1" thickBot="1" x14ac:dyDescent="0.3">
      <c r="A38" s="17">
        <v>27</v>
      </c>
      <c r="B38" s="65" t="s">
        <v>38</v>
      </c>
      <c r="C38" s="20">
        <v>2561.7175230749999</v>
      </c>
      <c r="D38" s="20">
        <v>1404.6483603920015</v>
      </c>
      <c r="E38" s="29">
        <f>VLOOKUP(B38,'[1]BANK WISE'!$C$12:$H$71,6,0)</f>
        <v>2868.6798009240001</v>
      </c>
      <c r="F38" s="71">
        <f>VLOOKUP(B38,'[1]BANK WISE'!$C$12:$L$68,10,0)</f>
        <v>1531.152168048</v>
      </c>
      <c r="G38" s="2">
        <v>0.5483228918643257</v>
      </c>
      <c r="H38" s="2">
        <v>0.53374802149574752</v>
      </c>
      <c r="I38" s="3">
        <v>-1.4574870368578186E-2</v>
      </c>
      <c r="J38" s="28">
        <v>2756.5491310990001</v>
      </c>
      <c r="K38" s="28">
        <v>2053.334856311998</v>
      </c>
      <c r="L38" s="29">
        <f>VLOOKUP(B38,'[1]BANK WISE'!$C$12:$I$73,7,0)</f>
        <v>3092.5607842310001</v>
      </c>
      <c r="M38" s="26">
        <f>VLOOKUP(B38,'[1]BANK WISE'!$C$12:$M$70,11,0)</f>
        <v>2240.9768801750001</v>
      </c>
      <c r="N38" s="18">
        <f t="shared" si="0"/>
        <v>0.74489325553699104</v>
      </c>
      <c r="O38" s="18">
        <f t="shared" si="1"/>
        <v>0.72463470778060846</v>
      </c>
      <c r="P38" s="35">
        <v>-2.0258547756382583E-2</v>
      </c>
      <c r="Q38" s="28">
        <v>1222.1147776260002</v>
      </c>
      <c r="R38" s="28">
        <v>1922.746492841999</v>
      </c>
      <c r="S38" s="29">
        <f>VLOOKUP(B38,'[1]BANK WISE'!$C$12:$J$69,8,0)</f>
        <v>1315.5828595150001</v>
      </c>
      <c r="T38" s="29">
        <f>VLOOKUP(B38,'[1]BANK WISE'!$C$12:$N$72,12,0)</f>
        <v>2362.2651937179999</v>
      </c>
      <c r="U38" s="18">
        <v>1.5732945285032882</v>
      </c>
      <c r="V38" s="18">
        <v>1.7956035050417634</v>
      </c>
      <c r="W38" s="19">
        <v>0.22230897653847514</v>
      </c>
    </row>
    <row r="39" spans="1:24" ht="30.6" customHeight="1" thickBot="1" x14ac:dyDescent="0.3">
      <c r="A39" s="17">
        <v>28</v>
      </c>
      <c r="B39" s="65" t="s">
        <v>39</v>
      </c>
      <c r="C39" s="20">
        <v>0</v>
      </c>
      <c r="D39" s="20">
        <v>0</v>
      </c>
      <c r="E39" s="29">
        <f>VLOOKUP(B39,'[1]BANK WISE'!$C$12:$H$71,6,0)</f>
        <v>0</v>
      </c>
      <c r="F39" s="71">
        <f>VLOOKUP(B39,'[1]BANK WISE'!$C$12:$L$68,10,0)</f>
        <v>0</v>
      </c>
      <c r="G39" s="2">
        <v>0</v>
      </c>
      <c r="H39" s="2" t="e">
        <v>#DIV/0!</v>
      </c>
      <c r="I39" s="3" t="e">
        <v>#DIV/0!</v>
      </c>
      <c r="J39" s="28">
        <v>1018.6318755929999</v>
      </c>
      <c r="K39" s="28">
        <v>290.30472070600001</v>
      </c>
      <c r="L39" s="29">
        <f>VLOOKUP(B39,'[1]BANK WISE'!$C$12:$I$73,7,0)</f>
        <v>845.88795567900002</v>
      </c>
      <c r="M39" s="26">
        <f>VLOOKUP(B39,'[1]BANK WISE'!$C$12:$M$70,11,0)</f>
        <v>303.45973042499998</v>
      </c>
      <c r="N39" s="18">
        <f t="shared" si="0"/>
        <v>0.28499473427237704</v>
      </c>
      <c r="O39" s="18">
        <f t="shared" si="1"/>
        <v>0.3587469574281984</v>
      </c>
      <c r="P39" s="35">
        <v>7.3752223155821361E-2</v>
      </c>
      <c r="Q39" s="28">
        <v>1704.160627039</v>
      </c>
      <c r="R39" s="28">
        <v>385.22542640500001</v>
      </c>
      <c r="S39" s="29">
        <f>VLOOKUP(B39,'[1]BANK WISE'!$C$12:$J$69,8,0)</f>
        <v>1330.656642983</v>
      </c>
      <c r="T39" s="29">
        <f>VLOOKUP(B39,'[1]BANK WISE'!$C$12:$N$72,12,0)</f>
        <v>396.977962816</v>
      </c>
      <c r="U39" s="18">
        <v>0.22604995109782222</v>
      </c>
      <c r="V39" s="18">
        <v>0.29833237966337772</v>
      </c>
      <c r="W39" s="19">
        <v>7.2282428565555501E-2</v>
      </c>
    </row>
    <row r="40" spans="1:24" ht="30.6" customHeight="1" thickBot="1" x14ac:dyDescent="0.3">
      <c r="A40" s="17">
        <v>29</v>
      </c>
      <c r="B40" s="65" t="s">
        <v>58</v>
      </c>
      <c r="C40" s="20">
        <v>0</v>
      </c>
      <c r="D40" s="20">
        <v>0</v>
      </c>
      <c r="E40" s="29">
        <f>VLOOKUP(B40,'[1]BANK WISE'!$C$12:$H$71,6,0)</f>
        <v>0</v>
      </c>
      <c r="F40" s="71">
        <f>VLOOKUP(B40,'[1]BANK WISE'!$C$12:$L$68,10,0)</f>
        <v>0</v>
      </c>
      <c r="G40" s="2">
        <v>0</v>
      </c>
      <c r="H40" s="2" t="e">
        <v>#DIV/0!</v>
      </c>
      <c r="I40" s="3" t="e">
        <v>#DIV/0!</v>
      </c>
      <c r="J40" s="28">
        <v>13.399838499999998</v>
      </c>
      <c r="K40" s="28">
        <v>46.573837536000013</v>
      </c>
      <c r="L40" s="29">
        <f>VLOOKUP(B40,'[1]BANK WISE'!$C$12:$I$73,7,0)</f>
        <v>17.658231499999999</v>
      </c>
      <c r="M40" s="26">
        <f>VLOOKUP(B40,'[1]BANK WISE'!$C$12:$M$70,11,0)</f>
        <v>56.051772499999998</v>
      </c>
      <c r="N40" s="18">
        <f t="shared" si="0"/>
        <v>3.4757014075953245</v>
      </c>
      <c r="O40" s="18">
        <f t="shared" si="1"/>
        <v>3.1742574277610984</v>
      </c>
      <c r="P40" s="35">
        <v>-0.30144397983422611</v>
      </c>
      <c r="Q40" s="28">
        <v>1429.8202444999999</v>
      </c>
      <c r="R40" s="28">
        <v>486.20795888099997</v>
      </c>
      <c r="S40" s="29">
        <f>VLOOKUP(B40,'[1]BANK WISE'!$C$12:$J$69,8,0)</f>
        <v>1904.2398155999999</v>
      </c>
      <c r="T40" s="29">
        <f>VLOOKUP(B40,'[1]BANK WISE'!$C$12:$N$72,12,0)</f>
        <v>489.9841854</v>
      </c>
      <c r="U40" s="18">
        <v>0.34004831079379783</v>
      </c>
      <c r="V40" s="18">
        <v>0.25731222579526447</v>
      </c>
      <c r="W40" s="19">
        <v>-8.2736084998533355E-2</v>
      </c>
    </row>
    <row r="41" spans="1:24" ht="30.6" customHeight="1" thickBot="1" x14ac:dyDescent="0.3">
      <c r="A41" s="17"/>
      <c r="B41" s="11" t="s">
        <v>24</v>
      </c>
      <c r="C41" s="27">
        <f>SUM(C37:C40)</f>
        <v>2564.7554388429999</v>
      </c>
      <c r="D41" s="27">
        <f t="shared" ref="D41:F41" si="22">SUM(D37:D40)</f>
        <v>1405.0038202270014</v>
      </c>
      <c r="E41" s="27">
        <f t="shared" si="22"/>
        <v>2872.680843224</v>
      </c>
      <c r="F41" s="27">
        <f t="shared" si="22"/>
        <v>1531.5675646479999</v>
      </c>
      <c r="G41" s="2">
        <v>0.54781200536641417</v>
      </c>
      <c r="H41" s="2">
        <v>0.53314922479488769</v>
      </c>
      <c r="I41" s="3">
        <v>-1.4662780571526479E-2</v>
      </c>
      <c r="J41" s="28">
        <f t="shared" ref="J41" si="23">SUM(J37:J40)</f>
        <v>4489.7964129170023</v>
      </c>
      <c r="K41" s="28">
        <f t="shared" ref="K41" si="24">SUM(K37:K40)</f>
        <v>3364.9971670346245</v>
      </c>
      <c r="L41" s="28">
        <f t="shared" ref="L41" si="25">SUM(L37:L40)</f>
        <v>5001.8416166099996</v>
      </c>
      <c r="M41" s="28">
        <f t="shared" ref="M41" si="26">SUM(M37:M40)</f>
        <v>3857.3726301000002</v>
      </c>
      <c r="N41" s="18">
        <f t="shared" si="0"/>
        <v>0.7494765591940058</v>
      </c>
      <c r="O41" s="18">
        <f t="shared" si="1"/>
        <v>0.7711904785810344</v>
      </c>
      <c r="P41" s="18">
        <f t="shared" ref="P41" si="27">SUM(P37:P40)</f>
        <v>-0.43616943206212372</v>
      </c>
      <c r="Q41" s="28">
        <f t="shared" ref="Q41" si="28">SUM(Q37:Q40)</f>
        <v>9213.8111548600154</v>
      </c>
      <c r="R41" s="28">
        <f t="shared" ref="R41" si="29">SUM(R37:R40)</f>
        <v>5125.0440908813871</v>
      </c>
      <c r="S41" s="28">
        <f t="shared" ref="S41" si="30">SUM(S37:S40)</f>
        <v>10507.435424798001</v>
      </c>
      <c r="T41" s="28">
        <f t="shared" ref="T41" si="31">SUM(T37:T40)</f>
        <v>6157.581267134</v>
      </c>
      <c r="U41" s="18">
        <v>0.55623498297749208</v>
      </c>
      <c r="V41" s="18">
        <v>0.58602132853482425</v>
      </c>
      <c r="W41" s="19">
        <v>2.9786345557332172E-2</v>
      </c>
    </row>
    <row r="42" spans="1:24" ht="30.6" customHeight="1" thickBot="1" x14ac:dyDescent="0.3">
      <c r="A42" s="17" t="s">
        <v>40</v>
      </c>
      <c r="B42" s="11" t="s">
        <v>41</v>
      </c>
      <c r="C42" s="72"/>
      <c r="D42" s="72"/>
      <c r="E42" s="73"/>
      <c r="F42" s="73"/>
      <c r="G42" s="22"/>
      <c r="H42" s="2"/>
      <c r="I42" s="3"/>
      <c r="J42" s="28"/>
      <c r="K42" s="28"/>
      <c r="L42" s="29"/>
      <c r="M42" s="29"/>
      <c r="N42" s="18"/>
      <c r="O42" s="18"/>
      <c r="P42" s="35"/>
      <c r="Q42" s="70"/>
      <c r="R42" s="70"/>
      <c r="S42" s="19"/>
      <c r="T42" s="19"/>
      <c r="U42" s="23"/>
      <c r="V42" s="18"/>
      <c r="W42" s="19"/>
    </row>
    <row r="43" spans="1:24" ht="30.6" customHeight="1" thickBot="1" x14ac:dyDescent="0.3">
      <c r="A43" s="17">
        <v>30</v>
      </c>
      <c r="B43" s="65" t="s">
        <v>42</v>
      </c>
      <c r="C43" s="20">
        <v>9684.7900000000009</v>
      </c>
      <c r="D43" s="20">
        <v>7553.81</v>
      </c>
      <c r="E43" s="74">
        <f>VLOOKUP(B43,'[1]BANK WISE'!$C$12:$H$71,6,0)</f>
        <v>10697.383055259999</v>
      </c>
      <c r="F43" s="74">
        <f>VLOOKUP(B43,'[1]BANK WISE'!$C$12:$L$68,10,0)</f>
        <v>8632.4502246560005</v>
      </c>
      <c r="G43" s="2">
        <v>0.77996631831975705</v>
      </c>
      <c r="H43" s="2">
        <v>0.80696841274757825</v>
      </c>
      <c r="I43" s="3">
        <v>2.7002094427821199E-2</v>
      </c>
      <c r="J43" s="28">
        <v>2212.23</v>
      </c>
      <c r="K43" s="28">
        <v>1684.99</v>
      </c>
      <c r="L43" s="29">
        <f>VLOOKUP(B43,'[1]BANK WISE'!$C$12:$I$73,7,0)</f>
        <v>2381.7486826549998</v>
      </c>
      <c r="M43" s="26">
        <f>VLOOKUP(B43,'[1]BANK WISE'!$C$12:$M$70,11,0)</f>
        <v>1891.867907675</v>
      </c>
      <c r="N43" s="18">
        <f t="shared" si="0"/>
        <v>0.76167035073206668</v>
      </c>
      <c r="O43" s="18">
        <f t="shared" si="1"/>
        <v>0.79431886388873052</v>
      </c>
      <c r="P43" s="35">
        <v>3.2648513156663839E-2</v>
      </c>
      <c r="Q43" s="28">
        <v>1740.88</v>
      </c>
      <c r="R43" s="28">
        <v>724.05</v>
      </c>
      <c r="S43" s="29">
        <f>VLOOKUP(B43,'[1]BANK WISE'!$C$12:$J$69,8,0)</f>
        <v>1758.8491931850001</v>
      </c>
      <c r="T43" s="29">
        <f>VLOOKUP(B43,'[1]BANK WISE'!$C$12:$N$72,12,0)</f>
        <v>1018.955409483</v>
      </c>
      <c r="U43" s="18">
        <v>0.41591034419374107</v>
      </c>
      <c r="V43" s="18">
        <v>0.57933074275562624</v>
      </c>
      <c r="W43" s="19">
        <v>0.16342039856188517</v>
      </c>
    </row>
    <row r="44" spans="1:24" ht="30.6" customHeight="1" thickBot="1" x14ac:dyDescent="0.3">
      <c r="A44" s="17"/>
      <c r="B44" s="11" t="s">
        <v>24</v>
      </c>
      <c r="C44" s="27">
        <f>C43</f>
        <v>9684.7900000000009</v>
      </c>
      <c r="D44" s="27">
        <f t="shared" ref="D44:F44" si="32">D43</f>
        <v>7553.81</v>
      </c>
      <c r="E44" s="27">
        <f t="shared" si="32"/>
        <v>10697.383055259999</v>
      </c>
      <c r="F44" s="27">
        <f t="shared" si="32"/>
        <v>8632.4502246560005</v>
      </c>
      <c r="G44" s="2">
        <v>0.77996631831975705</v>
      </c>
      <c r="H44" s="2">
        <v>0.80696841274757825</v>
      </c>
      <c r="I44" s="3">
        <v>2.7002094427821199E-2</v>
      </c>
      <c r="J44" s="28">
        <f t="shared" ref="J44" si="33">J43</f>
        <v>2212.23</v>
      </c>
      <c r="K44" s="28">
        <f t="shared" ref="K44" si="34">K43</f>
        <v>1684.99</v>
      </c>
      <c r="L44" s="29">
        <f t="shared" ref="L44" si="35">L43</f>
        <v>2381.7486826549998</v>
      </c>
      <c r="M44" s="29">
        <f t="shared" ref="M44" si="36">M43</f>
        <v>1891.867907675</v>
      </c>
      <c r="N44" s="18">
        <f t="shared" si="0"/>
        <v>0.76167035073206668</v>
      </c>
      <c r="O44" s="18">
        <f t="shared" si="1"/>
        <v>0.79431886388873052</v>
      </c>
      <c r="P44" s="18">
        <f t="shared" ref="P44" si="37">P43</f>
        <v>3.2648513156663839E-2</v>
      </c>
      <c r="Q44" s="29">
        <f t="shared" ref="Q44" si="38">Q43</f>
        <v>1740.88</v>
      </c>
      <c r="R44" s="29">
        <f t="shared" ref="R44" si="39">R43</f>
        <v>724.05</v>
      </c>
      <c r="S44" s="29">
        <f t="shared" ref="S44" si="40">S43</f>
        <v>1758.8491931850001</v>
      </c>
      <c r="T44" s="29">
        <f t="shared" ref="T44" si="41">T43</f>
        <v>1018.955409483</v>
      </c>
      <c r="U44" s="18">
        <v>0.41591034419374107</v>
      </c>
      <c r="V44" s="18">
        <v>0.57933074275562624</v>
      </c>
      <c r="W44" s="19">
        <v>0.16342039856188517</v>
      </c>
    </row>
    <row r="45" spans="1:24" ht="30.6" customHeight="1" thickBot="1" x14ac:dyDescent="0.3">
      <c r="A45" s="17" t="s">
        <v>43</v>
      </c>
      <c r="B45" s="11" t="s">
        <v>44</v>
      </c>
      <c r="C45" s="69"/>
      <c r="D45" s="69"/>
      <c r="E45" s="11"/>
      <c r="F45" s="11"/>
      <c r="G45" s="22"/>
      <c r="H45" s="22"/>
      <c r="I45" s="3"/>
      <c r="J45" s="28"/>
      <c r="K45" s="28"/>
      <c r="L45" s="29"/>
      <c r="M45" s="29"/>
      <c r="N45" s="18"/>
      <c r="O45" s="18"/>
      <c r="P45" s="35"/>
      <c r="Q45" s="70"/>
      <c r="R45" s="70"/>
      <c r="S45" s="19"/>
      <c r="T45" s="19"/>
      <c r="U45" s="23"/>
      <c r="V45" s="17"/>
      <c r="W45" s="19"/>
    </row>
    <row r="46" spans="1:24" ht="30.6" customHeight="1" thickBot="1" x14ac:dyDescent="0.3">
      <c r="A46" s="17">
        <v>31</v>
      </c>
      <c r="B46" s="65" t="s">
        <v>59</v>
      </c>
      <c r="C46" s="20">
        <v>11138.03</v>
      </c>
      <c r="D46" s="20">
        <v>7240.71</v>
      </c>
      <c r="E46" s="74">
        <f>VLOOKUP(B46,'[1]BANK WISE'!$C$12:$H$71,6,0)</f>
        <v>12047.146413</v>
      </c>
      <c r="F46" s="74">
        <f>VLOOKUP(B46,'[1]BANK WISE'!$C$12:$L$68,10,0)</f>
        <v>6495.4046833660004</v>
      </c>
      <c r="G46" s="2">
        <v>0.65008892955037823</v>
      </c>
      <c r="H46" s="2">
        <v>0.58164177740787737</v>
      </c>
      <c r="I46" s="3">
        <v>-6.8447152142500856E-2</v>
      </c>
      <c r="J46" s="28">
        <v>4515.62</v>
      </c>
      <c r="K46" s="28">
        <v>3296.58</v>
      </c>
      <c r="L46" s="29">
        <f>VLOOKUP(B46,'[1]BANK WISE'!$C$12:$I$73,7,0)</f>
        <v>4656.2729321229999</v>
      </c>
      <c r="M46" s="26">
        <f>VLOOKUP(B46,'[1]BANK WISE'!$C$12:$M$70,11,0)</f>
        <v>2719.5926537609998</v>
      </c>
      <c r="N46" s="18">
        <f t="shared" si="0"/>
        <v>0.73003928585664868</v>
      </c>
      <c r="O46" s="18">
        <f t="shared" si="1"/>
        <v>0.58407071350970352</v>
      </c>
      <c r="P46" s="35">
        <v>-0.12638786675364133</v>
      </c>
      <c r="Q46" s="28">
        <v>2921.3</v>
      </c>
      <c r="R46" s="28">
        <v>1063.75</v>
      </c>
      <c r="S46" s="29">
        <f>VLOOKUP(B46,'[1]BANK WISE'!$C$12:$J$69,8,0)</f>
        <v>2717.4453847949999</v>
      </c>
      <c r="T46" s="29">
        <f>VLOOKUP(B46,'[1]BANK WISE'!$C$12:$N$72,12,0)</f>
        <v>850.17951864199995</v>
      </c>
      <c r="U46" s="18">
        <v>0.3641358299387259</v>
      </c>
      <c r="V46" s="18">
        <v>0.33391781893878486</v>
      </c>
      <c r="W46" s="19">
        <v>-3.0218010999941036E-2</v>
      </c>
    </row>
    <row r="47" spans="1:24" s="7" customFormat="1" ht="30.6" customHeight="1" thickBot="1" x14ac:dyDescent="0.3">
      <c r="A47" s="17"/>
      <c r="B47" s="11" t="s">
        <v>24</v>
      </c>
      <c r="C47" s="27">
        <f>C46</f>
        <v>11138.03</v>
      </c>
      <c r="D47" s="27">
        <f t="shared" ref="D47:F47" si="42">D46</f>
        <v>7240.71</v>
      </c>
      <c r="E47" s="27">
        <f t="shared" si="42"/>
        <v>12047.146413</v>
      </c>
      <c r="F47" s="27">
        <f t="shared" si="42"/>
        <v>6495.4046833660004</v>
      </c>
      <c r="G47" s="2">
        <v>0.65008892955037823</v>
      </c>
      <c r="H47" s="2">
        <v>0.58164177740787737</v>
      </c>
      <c r="I47" s="3">
        <v>-6.8447152142500856E-2</v>
      </c>
      <c r="J47" s="28">
        <f t="shared" ref="J47" si="43">J46</f>
        <v>4515.62</v>
      </c>
      <c r="K47" s="28">
        <f t="shared" ref="K47" si="44">K46</f>
        <v>3296.58</v>
      </c>
      <c r="L47" s="29">
        <f t="shared" ref="L47" si="45">L46</f>
        <v>4656.2729321229999</v>
      </c>
      <c r="M47" s="29">
        <f t="shared" ref="M47" si="46">M46</f>
        <v>2719.5926537609998</v>
      </c>
      <c r="N47" s="18">
        <f t="shared" si="0"/>
        <v>0.73003928585664868</v>
      </c>
      <c r="O47" s="18">
        <f t="shared" si="1"/>
        <v>0.58407071350970352</v>
      </c>
      <c r="P47" s="18">
        <f>O47-N47</f>
        <v>-0.14596857234694516</v>
      </c>
      <c r="Q47" s="29">
        <f t="shared" ref="Q47" si="47">Q46</f>
        <v>2921.3</v>
      </c>
      <c r="R47" s="29">
        <f t="shared" ref="R47" si="48">R46</f>
        <v>1063.75</v>
      </c>
      <c r="S47" s="29">
        <f t="shared" ref="S47" si="49">S46</f>
        <v>2717.4453847949999</v>
      </c>
      <c r="T47" s="29">
        <f t="shared" ref="T47" si="50">T46</f>
        <v>850.17951864199995</v>
      </c>
      <c r="U47" s="18">
        <v>0.3641358299387259</v>
      </c>
      <c r="V47" s="18">
        <v>0.33391781893878486</v>
      </c>
      <c r="W47" s="19">
        <v>-3.0218010999941036E-2</v>
      </c>
      <c r="X47" s="4"/>
    </row>
    <row r="48" spans="1:24" ht="30.6" customHeight="1" thickBot="1" x14ac:dyDescent="0.3">
      <c r="A48" s="17"/>
      <c r="B48" s="11" t="s">
        <v>45</v>
      </c>
      <c r="C48" s="72"/>
      <c r="D48" s="72"/>
      <c r="E48" s="73"/>
      <c r="F48" s="73"/>
      <c r="G48" s="22"/>
      <c r="H48" s="22"/>
      <c r="I48" s="3"/>
      <c r="J48" s="28"/>
      <c r="K48" s="28"/>
      <c r="L48" s="29"/>
      <c r="M48" s="29"/>
      <c r="N48" s="18"/>
      <c r="O48" s="18"/>
      <c r="P48" s="18">
        <f t="shared" ref="P48:P53" si="51">O48-N48</f>
        <v>0</v>
      </c>
      <c r="Q48" s="70"/>
      <c r="R48" s="70"/>
      <c r="S48" s="29"/>
      <c r="T48" s="29"/>
      <c r="U48" s="23"/>
      <c r="V48" s="17"/>
      <c r="W48" s="19"/>
    </row>
    <row r="49" spans="1:23" ht="30.6" customHeight="1" thickBot="1" x14ac:dyDescent="0.3">
      <c r="A49" s="17"/>
      <c r="B49" s="11" t="s">
        <v>46</v>
      </c>
      <c r="C49" s="27">
        <f>C20+C35+C41</f>
        <v>122733.77118444147</v>
      </c>
      <c r="D49" s="27">
        <f t="shared" ref="D49:F49" si="52">D20+D35+D41</f>
        <v>55570.768743957</v>
      </c>
      <c r="E49" s="27">
        <f t="shared" si="52"/>
        <v>127390.13428555502</v>
      </c>
      <c r="F49" s="27">
        <f t="shared" si="52"/>
        <v>79232.744081894984</v>
      </c>
      <c r="G49" s="22">
        <v>0.45277488182487713</v>
      </c>
      <c r="H49" s="22">
        <v>0.78624477766055911</v>
      </c>
      <c r="I49" s="3">
        <v>0.33346989583568198</v>
      </c>
      <c r="J49" s="28">
        <f t="shared" ref="J49:T49" si="53">J20+J35+J41</f>
        <v>182108.51102489664</v>
      </c>
      <c r="K49" s="28">
        <f t="shared" si="53"/>
        <v>101120.05571846716</v>
      </c>
      <c r="L49" s="29">
        <f t="shared" si="53"/>
        <v>196285.60013936204</v>
      </c>
      <c r="M49" s="29">
        <f t="shared" si="53"/>
        <v>111952.289983533</v>
      </c>
      <c r="N49" s="18">
        <f t="shared" si="0"/>
        <v>0.55527363959745246</v>
      </c>
      <c r="O49" s="18">
        <f t="shared" si="1"/>
        <v>0.57035406521949295</v>
      </c>
      <c r="P49" s="18">
        <f t="shared" si="51"/>
        <v>1.5080425622040483E-2</v>
      </c>
      <c r="Q49" s="29">
        <f t="shared" si="53"/>
        <v>277786.00756034529</v>
      </c>
      <c r="R49" s="29">
        <f t="shared" si="53"/>
        <v>198188.07936871957</v>
      </c>
      <c r="S49" s="29">
        <f t="shared" si="53"/>
        <v>306500.53610850003</v>
      </c>
      <c r="T49" s="29">
        <f t="shared" si="53"/>
        <v>212350.98190763901</v>
      </c>
      <c r="U49" s="23">
        <v>0.71879390342562621</v>
      </c>
      <c r="V49" s="30">
        <v>0.67591905904680682</v>
      </c>
      <c r="W49" s="19">
        <v>-4.2874844378819388E-2</v>
      </c>
    </row>
    <row r="50" spans="1:23" ht="30.6" customHeight="1" thickBot="1" x14ac:dyDescent="0.3">
      <c r="A50" s="17"/>
      <c r="B50" s="11" t="s">
        <v>47</v>
      </c>
      <c r="C50" s="27">
        <f>C44</f>
        <v>9684.7900000000009</v>
      </c>
      <c r="D50" s="27">
        <f t="shared" ref="D50:F50" si="54">D44</f>
        <v>7553.81</v>
      </c>
      <c r="E50" s="27">
        <f t="shared" si="54"/>
        <v>10697.383055259999</v>
      </c>
      <c r="F50" s="27">
        <f t="shared" si="54"/>
        <v>8632.4502246560005</v>
      </c>
      <c r="G50" s="22">
        <v>0.77996631831975705</v>
      </c>
      <c r="H50" s="22">
        <v>0.80696841274757825</v>
      </c>
      <c r="I50" s="3">
        <v>2.7002094427821199E-2</v>
      </c>
      <c r="J50" s="28">
        <f t="shared" ref="J50:T50" si="55">J44</f>
        <v>2212.23</v>
      </c>
      <c r="K50" s="31">
        <f t="shared" si="55"/>
        <v>1684.99</v>
      </c>
      <c r="L50" s="29">
        <f t="shared" si="55"/>
        <v>2381.7486826549998</v>
      </c>
      <c r="M50" s="29">
        <f t="shared" si="55"/>
        <v>1891.867907675</v>
      </c>
      <c r="N50" s="18">
        <f t="shared" si="0"/>
        <v>0.76167035073206668</v>
      </c>
      <c r="O50" s="18">
        <f t="shared" si="1"/>
        <v>0.79431886388873052</v>
      </c>
      <c r="P50" s="18">
        <f t="shared" si="51"/>
        <v>3.2648513156663839E-2</v>
      </c>
      <c r="Q50" s="29">
        <f t="shared" si="55"/>
        <v>1740.88</v>
      </c>
      <c r="R50" s="29">
        <f t="shared" si="55"/>
        <v>724.05</v>
      </c>
      <c r="S50" s="29">
        <f t="shared" si="55"/>
        <v>1758.8491931850001</v>
      </c>
      <c r="T50" s="29">
        <f t="shared" si="55"/>
        <v>1018.955409483</v>
      </c>
      <c r="U50" s="23">
        <v>0.41591034419374107</v>
      </c>
      <c r="V50" s="30">
        <v>0.57933074275562624</v>
      </c>
      <c r="W50" s="19">
        <v>0.16342039856188517</v>
      </c>
    </row>
    <row r="51" spans="1:23" ht="30.6" customHeight="1" thickBot="1" x14ac:dyDescent="0.3">
      <c r="A51" s="17"/>
      <c r="B51" s="11" t="s">
        <v>48</v>
      </c>
      <c r="C51" s="27">
        <f>C49+C50</f>
        <v>132418.56118444147</v>
      </c>
      <c r="D51" s="27">
        <f t="shared" ref="D51:F51" si="56">D49+D50</f>
        <v>63124.578743956998</v>
      </c>
      <c r="E51" s="27">
        <f t="shared" si="56"/>
        <v>138087.51734081501</v>
      </c>
      <c r="F51" s="27">
        <f t="shared" si="56"/>
        <v>87865.194306550984</v>
      </c>
      <c r="G51" s="22">
        <v>0.47670491341491655</v>
      </c>
      <c r="H51" s="22">
        <v>0.78785019911423126</v>
      </c>
      <c r="I51" s="3">
        <v>0.31114528569931471</v>
      </c>
      <c r="J51" s="28">
        <f t="shared" ref="J51" si="57">J49+J50</f>
        <v>184320.74102489665</v>
      </c>
      <c r="K51" s="28">
        <f t="shared" ref="K51" si="58">K49+K50</f>
        <v>102805.04571846717</v>
      </c>
      <c r="L51" s="29">
        <f t="shared" ref="L51" si="59">L49+L50</f>
        <v>198667.34882201703</v>
      </c>
      <c r="M51" s="29">
        <f t="shared" ref="M51" si="60">M49+M50</f>
        <v>113844.157891208</v>
      </c>
      <c r="N51" s="18">
        <f t="shared" si="0"/>
        <v>0.55775082688377997</v>
      </c>
      <c r="O51" s="18">
        <f t="shared" si="1"/>
        <v>0.57303909558484722</v>
      </c>
      <c r="P51" s="18">
        <f t="shared" si="51"/>
        <v>1.5288268701067254E-2</v>
      </c>
      <c r="Q51" s="29">
        <f t="shared" ref="Q51" si="61">Q49+Q50</f>
        <v>279526.88756034529</v>
      </c>
      <c r="R51" s="29">
        <f t="shared" ref="R51" si="62">R49+R50</f>
        <v>198912.12936871956</v>
      </c>
      <c r="S51" s="29">
        <f t="shared" ref="S51" si="63">S49+S50</f>
        <v>308259.38530168502</v>
      </c>
      <c r="T51" s="29">
        <f t="shared" ref="T51" si="64">T49+T50</f>
        <v>213369.93731712201</v>
      </c>
      <c r="U51" s="23">
        <v>0.71684392649364503</v>
      </c>
      <c r="V51" s="30">
        <v>0.67536772368630538</v>
      </c>
      <c r="W51" s="19">
        <v>-4.1476202807339657E-2</v>
      </c>
    </row>
    <row r="52" spans="1:23" ht="30.6" customHeight="1" thickBot="1" x14ac:dyDescent="0.35">
      <c r="A52" s="17"/>
      <c r="B52" s="11" t="s">
        <v>49</v>
      </c>
      <c r="C52" s="72"/>
      <c r="D52" s="72"/>
      <c r="E52" s="73"/>
      <c r="F52" s="73"/>
      <c r="G52" s="22"/>
      <c r="H52" s="22"/>
      <c r="I52" s="3"/>
      <c r="J52" s="28"/>
      <c r="K52" s="28"/>
      <c r="L52" s="29"/>
      <c r="M52" s="29"/>
      <c r="N52" s="18"/>
      <c r="O52" s="18"/>
      <c r="P52" s="18">
        <f t="shared" si="51"/>
        <v>0</v>
      </c>
      <c r="Q52" s="75"/>
      <c r="R52" s="75"/>
      <c r="S52" s="76"/>
      <c r="T52" s="76"/>
      <c r="U52" s="23"/>
      <c r="V52" s="17"/>
      <c r="W52" s="19"/>
    </row>
    <row r="53" spans="1:23" ht="30.6" customHeight="1" thickBot="1" x14ac:dyDescent="0.3">
      <c r="A53" s="17"/>
      <c r="B53" s="11" t="s">
        <v>50</v>
      </c>
      <c r="C53" s="27">
        <f>C51+C47</f>
        <v>143556.59118444147</v>
      </c>
      <c r="D53" s="27">
        <f t="shared" ref="D53:F53" si="65">D51+D47</f>
        <v>70365.288743957004</v>
      </c>
      <c r="E53" s="27">
        <f t="shared" si="65"/>
        <v>150134.66375381502</v>
      </c>
      <c r="F53" s="27">
        <f t="shared" si="65"/>
        <v>94360.59898991698</v>
      </c>
      <c r="G53" s="22">
        <v>0.49015714404608357</v>
      </c>
      <c r="H53" s="22">
        <f>F53/E53</f>
        <v>0.62850641304692845</v>
      </c>
      <c r="I53" s="3">
        <f>H53-G53</f>
        <v>0.13834926900084488</v>
      </c>
      <c r="J53" s="28">
        <f t="shared" ref="J53:T53" si="66">J51+J47</f>
        <v>188836.36102489664</v>
      </c>
      <c r="K53" s="28">
        <f t="shared" si="66"/>
        <v>106101.62571846717</v>
      </c>
      <c r="L53" s="29">
        <f t="shared" si="66"/>
        <v>203323.62175414001</v>
      </c>
      <c r="M53" s="29">
        <f t="shared" si="66"/>
        <v>116563.75054496901</v>
      </c>
      <c r="N53" s="18">
        <f t="shared" si="0"/>
        <v>0.56187073899649276</v>
      </c>
      <c r="O53" s="18">
        <f t="shared" si="1"/>
        <v>0.57329172842454335</v>
      </c>
      <c r="P53" s="18">
        <f t="shared" si="51"/>
        <v>1.1420989428050587E-2</v>
      </c>
      <c r="Q53" s="29">
        <f t="shared" si="66"/>
        <v>282448.18756034528</v>
      </c>
      <c r="R53" s="29">
        <f t="shared" si="66"/>
        <v>199975.87936871956</v>
      </c>
      <c r="S53" s="29">
        <f t="shared" si="66"/>
        <v>310976.83068648004</v>
      </c>
      <c r="T53" s="29">
        <f t="shared" si="66"/>
        <v>214220.116835764</v>
      </c>
      <c r="U53" s="23">
        <v>0.70799999999999996</v>
      </c>
      <c r="V53" s="30">
        <v>0.68889999999999996</v>
      </c>
      <c r="W53" s="19">
        <f>V53-U53</f>
        <v>-1.9100000000000006E-2</v>
      </c>
    </row>
    <row r="54" spans="1:23" x14ac:dyDescent="0.2">
      <c r="V54" s="6" t="s">
        <v>51</v>
      </c>
    </row>
  </sheetData>
  <mergeCells count="21">
    <mergeCell ref="H1:I1"/>
    <mergeCell ref="O1:P1"/>
    <mergeCell ref="V1:W1"/>
    <mergeCell ref="A2:W2"/>
    <mergeCell ref="H3:I3"/>
    <mergeCell ref="O3:P3"/>
    <mergeCell ref="V3:W3"/>
    <mergeCell ref="J6:K6"/>
    <mergeCell ref="L6:M6"/>
    <mergeCell ref="Q6:R6"/>
    <mergeCell ref="S6:T6"/>
    <mergeCell ref="A4:A6"/>
    <mergeCell ref="B4:B6"/>
    <mergeCell ref="C4:I4"/>
    <mergeCell ref="J4:P4"/>
    <mergeCell ref="Q4:W4"/>
    <mergeCell ref="G5:I5"/>
    <mergeCell ref="N5:P5"/>
    <mergeCell ref="U5:W5"/>
    <mergeCell ref="C6:D6"/>
    <mergeCell ref="E6:F6"/>
  </mergeCells>
  <pageMargins left="0.49" right="0.24" top="1.1299999999999999" bottom="0.75" header="0.3" footer="0.3"/>
  <pageSetup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SLPC</dc:creator>
  <cp:lastModifiedBy>Ishan Mehra</cp:lastModifiedBy>
  <cp:lastPrinted>2024-11-05T09:10:12Z</cp:lastPrinted>
  <dcterms:created xsi:type="dcterms:W3CDTF">2024-02-13T11:39:50Z</dcterms:created>
  <dcterms:modified xsi:type="dcterms:W3CDTF">2024-11-05T09:10:14Z</dcterms:modified>
</cp:coreProperties>
</file>